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8705"/>
  <workbookPr codeName="DieseArbeitsmappe" autoCompressPictures="0"/>
  <bookViews>
    <workbookView xWindow="0" yWindow="0" windowWidth="29340" windowHeight="19160"/>
  </bookViews>
  <sheets>
    <sheet name="Demande-Décompte" sheetId="1" r:id="rId1"/>
    <sheet name="Attribution aux cat. de salaire" sheetId="2" r:id="rId2"/>
    <sheet name="Attrib. aux cat. de salaire-ex." sheetId="11" r:id="rId3"/>
  </sheets>
  <definedNames>
    <definedName name="_xlnm.Print_Titles" localSheetId="2">'Attrib. aux cat. de salaire-ex.'!$A:$A,'Attrib. aux cat. de salaire-ex.'!$3:$7</definedName>
    <definedName name="_xlnm.Print_Titles" localSheetId="1">'Attribution aux cat. de salaire'!$A:$A,'Attribution aux cat. de salaire'!$3:$7</definedName>
    <definedName name="Print_Area" localSheetId="0">'Demande-Décompte'!$A$2:$F$70</definedName>
    <definedName name="_xlnm.Print_Area" localSheetId="2">'Attrib. aux cat. de salaire-ex.'!$A$1:$L$34</definedName>
    <definedName name="_xlnm.Print_Area" localSheetId="1">'Attribution aux cat. de salaire'!$A$1:$L$88</definedName>
    <definedName name="_xlnm.Print_Area" localSheetId="0">'Demande-Décompte'!$A$1:$F$72,'Demande-Décompte'!$R$1:$AB$38</definedName>
  </definedName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8" i="11" l="1"/>
  <c r="L8" i="11"/>
  <c r="L9" i="11"/>
  <c r="A82" i="2"/>
  <c r="A81" i="2"/>
  <c r="A80" i="2"/>
  <c r="A26" i="11"/>
  <c r="A27" i="11"/>
  <c r="I67" i="2"/>
  <c r="J67" i="2"/>
  <c r="L67" i="2"/>
  <c r="Q67" i="2"/>
  <c r="M67" i="2"/>
  <c r="N67" i="2"/>
  <c r="I68" i="2"/>
  <c r="M68" i="2"/>
  <c r="J68" i="2"/>
  <c r="N68" i="2"/>
  <c r="I69" i="2"/>
  <c r="M69" i="2"/>
  <c r="J69" i="2"/>
  <c r="N69" i="2"/>
  <c r="I70" i="2"/>
  <c r="L70" i="2"/>
  <c r="O70" i="2"/>
  <c r="J70" i="2"/>
  <c r="N70" i="2"/>
  <c r="I71" i="2"/>
  <c r="L71" i="2"/>
  <c r="Q71" i="2"/>
  <c r="J71" i="2"/>
  <c r="N71" i="2"/>
  <c r="I72" i="2"/>
  <c r="M72" i="2"/>
  <c r="J72" i="2"/>
  <c r="L72" i="2"/>
  <c r="O72" i="2"/>
  <c r="N72" i="2"/>
  <c r="I66" i="2"/>
  <c r="J66" i="2"/>
  <c r="L66" i="2"/>
  <c r="M66" i="2"/>
  <c r="N66" i="2"/>
  <c r="I73" i="2"/>
  <c r="J73" i="2"/>
  <c r="L73" i="2"/>
  <c r="Q73" i="2"/>
  <c r="M73" i="2"/>
  <c r="N73" i="2"/>
  <c r="I74" i="2"/>
  <c r="J74" i="2"/>
  <c r="L74" i="2"/>
  <c r="M74" i="2"/>
  <c r="N74" i="2"/>
  <c r="I75" i="2"/>
  <c r="J75" i="2"/>
  <c r="L75" i="2"/>
  <c r="M75" i="2"/>
  <c r="N75" i="2"/>
  <c r="I76" i="2"/>
  <c r="L76" i="2"/>
  <c r="Q76" i="2"/>
  <c r="J76" i="2"/>
  <c r="N76" i="2"/>
  <c r="I77" i="2"/>
  <c r="L77" i="2"/>
  <c r="J77" i="2"/>
  <c r="N77" i="2"/>
  <c r="I78" i="2"/>
  <c r="J78" i="2"/>
  <c r="K78" i="2"/>
  <c r="L78" i="2"/>
  <c r="O78" i="2"/>
  <c r="M78" i="2"/>
  <c r="N78" i="2"/>
  <c r="P78" i="2"/>
  <c r="B4" i="11"/>
  <c r="D4" i="11"/>
  <c r="B5" i="11"/>
  <c r="C5" i="11"/>
  <c r="D5" i="11"/>
  <c r="K8" i="11"/>
  <c r="J8" i="11"/>
  <c r="I8" i="11"/>
  <c r="M70" i="2"/>
  <c r="L69" i="2"/>
  <c r="Q69" i="2"/>
  <c r="L68" i="2"/>
  <c r="M76" i="2"/>
  <c r="M77" i="2"/>
  <c r="M71" i="2"/>
  <c r="Q72" i="2"/>
  <c r="Q70" i="2"/>
  <c r="O71" i="2"/>
  <c r="O67" i="2"/>
  <c r="O66" i="2"/>
  <c r="O73" i="2"/>
  <c r="O77" i="2"/>
  <c r="O76" i="2"/>
  <c r="O74" i="2"/>
  <c r="O75" i="2"/>
  <c r="Q77" i="2"/>
  <c r="Q66" i="2"/>
  <c r="Q78" i="2"/>
  <c r="Q75" i="2"/>
  <c r="Q74" i="2"/>
  <c r="O68" i="2"/>
  <c r="Q68" i="2"/>
  <c r="O69" i="2"/>
  <c r="A37" i="1"/>
  <c r="R37" i="1"/>
  <c r="B72" i="1"/>
  <c r="R35" i="1"/>
  <c r="K24" i="11"/>
  <c r="K23" i="11"/>
  <c r="K22" i="11"/>
  <c r="K21" i="11"/>
  <c r="K20" i="11"/>
  <c r="K19" i="11"/>
  <c r="K18" i="11"/>
  <c r="K17" i="11"/>
  <c r="K16" i="11"/>
  <c r="K9" i="11"/>
  <c r="C5" i="2"/>
  <c r="B5" i="2"/>
  <c r="K9" i="2"/>
  <c r="B6" i="11"/>
  <c r="B3" i="2"/>
  <c r="I10" i="11"/>
  <c r="L10" i="11"/>
  <c r="J10" i="11"/>
  <c r="M10" i="11"/>
  <c r="I11" i="11"/>
  <c r="J11" i="11"/>
  <c r="I12" i="11"/>
  <c r="M12" i="11"/>
  <c r="J12" i="11"/>
  <c r="I13" i="11"/>
  <c r="J13" i="11"/>
  <c r="M13" i="11"/>
  <c r="I14" i="11"/>
  <c r="M14" i="11"/>
  <c r="J14" i="11"/>
  <c r="I15" i="11"/>
  <c r="M15" i="11"/>
  <c r="J15" i="11"/>
  <c r="P8" i="11"/>
  <c r="P24" i="11"/>
  <c r="N24" i="11"/>
  <c r="M24" i="11"/>
  <c r="L24" i="11"/>
  <c r="J24" i="11"/>
  <c r="I24" i="11"/>
  <c r="P23" i="11"/>
  <c r="N23" i="11"/>
  <c r="M23" i="11"/>
  <c r="L23" i="11"/>
  <c r="J23" i="11"/>
  <c r="I23" i="11"/>
  <c r="P22" i="11"/>
  <c r="N22" i="11"/>
  <c r="M22" i="11"/>
  <c r="L22" i="11"/>
  <c r="J22" i="11"/>
  <c r="I22" i="11"/>
  <c r="P21" i="11"/>
  <c r="N21" i="11"/>
  <c r="M21" i="11"/>
  <c r="L21" i="11"/>
  <c r="J21" i="11"/>
  <c r="I21" i="11"/>
  <c r="P20" i="11"/>
  <c r="N20" i="11"/>
  <c r="M20" i="11"/>
  <c r="L20" i="11"/>
  <c r="J20" i="11"/>
  <c r="I20" i="11"/>
  <c r="P19" i="11"/>
  <c r="N19" i="11"/>
  <c r="M19" i="11"/>
  <c r="L19" i="11"/>
  <c r="J19" i="11"/>
  <c r="I19" i="11"/>
  <c r="P18" i="11"/>
  <c r="N18" i="11"/>
  <c r="M18" i="11"/>
  <c r="L18" i="11"/>
  <c r="J18" i="11"/>
  <c r="I18" i="11"/>
  <c r="P17" i="11"/>
  <c r="N17" i="11"/>
  <c r="M17" i="11"/>
  <c r="L17" i="11"/>
  <c r="O17" i="11"/>
  <c r="J17" i="11"/>
  <c r="I17" i="11"/>
  <c r="P16" i="11"/>
  <c r="N16" i="11"/>
  <c r="M16" i="11"/>
  <c r="L16" i="11"/>
  <c r="O16" i="11"/>
  <c r="J16" i="11"/>
  <c r="I16" i="11"/>
  <c r="N15" i="11"/>
  <c r="N14" i="11"/>
  <c r="N13" i="11"/>
  <c r="N12" i="11"/>
  <c r="N11" i="11"/>
  <c r="N10" i="11"/>
  <c r="P9" i="11"/>
  <c r="N9" i="11"/>
  <c r="J9" i="11"/>
  <c r="I9" i="11"/>
  <c r="M9" i="11"/>
  <c r="N8" i="11"/>
  <c r="M8" i="11"/>
  <c r="G23" i="11"/>
  <c r="D3" i="11"/>
  <c r="C3" i="11"/>
  <c r="B3" i="11"/>
  <c r="A3" i="11"/>
  <c r="N57" i="2"/>
  <c r="L58" i="2"/>
  <c r="M58" i="2"/>
  <c r="N58" i="2"/>
  <c r="L59" i="2"/>
  <c r="M59" i="2"/>
  <c r="N59" i="2"/>
  <c r="L60" i="2"/>
  <c r="M60" i="2"/>
  <c r="N60" i="2"/>
  <c r="N61" i="2"/>
  <c r="I57" i="2"/>
  <c r="L57" i="2"/>
  <c r="J57" i="2"/>
  <c r="I58" i="2"/>
  <c r="J58" i="2"/>
  <c r="I59" i="2"/>
  <c r="J59" i="2"/>
  <c r="I60" i="2"/>
  <c r="J60" i="2"/>
  <c r="I61" i="2"/>
  <c r="L61" i="2"/>
  <c r="J61" i="2"/>
  <c r="M61" i="2"/>
  <c r="M57" i="2"/>
  <c r="N29" i="11"/>
  <c r="L11" i="11"/>
  <c r="K13" i="11"/>
  <c r="M11" i="11"/>
  <c r="M29" i="11"/>
  <c r="O22" i="11"/>
  <c r="O20" i="11"/>
  <c r="Q10" i="11"/>
  <c r="O18" i="11"/>
  <c r="K10" i="11"/>
  <c r="K14" i="11"/>
  <c r="K12" i="11"/>
  <c r="K11" i="11"/>
  <c r="K15" i="11"/>
  <c r="Q18" i="11"/>
  <c r="L15" i="11"/>
  <c r="O15" i="11"/>
  <c r="L14" i="11"/>
  <c r="Q14" i="11"/>
  <c r="L12" i="11"/>
  <c r="Q12" i="11"/>
  <c r="O24" i="11"/>
  <c r="L13" i="11"/>
  <c r="O13" i="11"/>
  <c r="Q8" i="11"/>
  <c r="Q16" i="11"/>
  <c r="O19" i="11"/>
  <c r="Q19" i="11"/>
  <c r="Q20" i="11"/>
  <c r="O21" i="11"/>
  <c r="Q21" i="11"/>
  <c r="Q22" i="11"/>
  <c r="O23" i="11"/>
  <c r="Q23" i="11"/>
  <c r="Q24" i="11"/>
  <c r="G17" i="11"/>
  <c r="G9" i="11"/>
  <c r="O10" i="11"/>
  <c r="O8" i="11"/>
  <c r="O9" i="11"/>
  <c r="Q9" i="11"/>
  <c r="Q17" i="11"/>
  <c r="G16" i="11"/>
  <c r="G20" i="11"/>
  <c r="G22" i="11"/>
  <c r="G24" i="11"/>
  <c r="G18" i="11"/>
  <c r="G19" i="11"/>
  <c r="G21" i="11"/>
  <c r="E28" i="11"/>
  <c r="D28" i="11"/>
  <c r="H28" i="11"/>
  <c r="D27" i="11"/>
  <c r="F27" i="11"/>
  <c r="K26" i="11"/>
  <c r="K28" i="11"/>
  <c r="H26" i="11"/>
  <c r="Q11" i="11"/>
  <c r="H27" i="11"/>
  <c r="K27" i="11"/>
  <c r="E26" i="11"/>
  <c r="E27" i="11"/>
  <c r="D26" i="11"/>
  <c r="O11" i="11"/>
  <c r="G4" i="11"/>
  <c r="O12" i="11"/>
  <c r="O14" i="11"/>
  <c r="Q15" i="11"/>
  <c r="Q13" i="11"/>
  <c r="D29" i="11"/>
  <c r="O29" i="11"/>
  <c r="Q29" i="11"/>
  <c r="E29" i="11"/>
  <c r="H29" i="11"/>
  <c r="K29" i="11"/>
  <c r="D3" i="2"/>
  <c r="C3" i="2"/>
  <c r="A3" i="2"/>
  <c r="N65" i="2"/>
  <c r="J65" i="2"/>
  <c r="I65" i="2"/>
  <c r="L65" i="2"/>
  <c r="N64" i="2"/>
  <c r="J64" i="2"/>
  <c r="I64" i="2"/>
  <c r="L64" i="2"/>
  <c r="N63" i="2"/>
  <c r="J63" i="2"/>
  <c r="I63" i="2"/>
  <c r="L63" i="2"/>
  <c r="N62" i="2"/>
  <c r="J62" i="2"/>
  <c r="I62" i="2"/>
  <c r="L62" i="2"/>
  <c r="N56" i="2"/>
  <c r="J56" i="2"/>
  <c r="I56" i="2"/>
  <c r="L56" i="2"/>
  <c r="N55" i="2"/>
  <c r="J55" i="2"/>
  <c r="I55" i="2"/>
  <c r="L55" i="2"/>
  <c r="N54" i="2"/>
  <c r="J54" i="2"/>
  <c r="I54" i="2"/>
  <c r="L54" i="2"/>
  <c r="N53" i="2"/>
  <c r="J53" i="2"/>
  <c r="I53" i="2"/>
  <c r="L53" i="2"/>
  <c r="N52" i="2"/>
  <c r="J52" i="2"/>
  <c r="I52" i="2"/>
  <c r="L52" i="2"/>
  <c r="N51" i="2"/>
  <c r="J51" i="2"/>
  <c r="I51" i="2"/>
  <c r="L51" i="2"/>
  <c r="N50" i="2"/>
  <c r="J50" i="2"/>
  <c r="I50" i="2"/>
  <c r="L50" i="2"/>
  <c r="N49" i="2"/>
  <c r="J49" i="2"/>
  <c r="I49" i="2"/>
  <c r="L49" i="2"/>
  <c r="N48" i="2"/>
  <c r="J48" i="2"/>
  <c r="I48" i="2"/>
  <c r="L48" i="2"/>
  <c r="N47" i="2"/>
  <c r="J47" i="2"/>
  <c r="I47" i="2"/>
  <c r="L47" i="2"/>
  <c r="N46" i="2"/>
  <c r="J46" i="2"/>
  <c r="I46" i="2"/>
  <c r="L46" i="2"/>
  <c r="N45" i="2"/>
  <c r="J45" i="2"/>
  <c r="I45" i="2"/>
  <c r="L45" i="2"/>
  <c r="N44" i="2"/>
  <c r="J44" i="2"/>
  <c r="I44" i="2"/>
  <c r="L44" i="2"/>
  <c r="N43" i="2"/>
  <c r="J43" i="2"/>
  <c r="I43" i="2"/>
  <c r="L43" i="2"/>
  <c r="N42" i="2"/>
  <c r="J42" i="2"/>
  <c r="I42" i="2"/>
  <c r="L42" i="2"/>
  <c r="N41" i="2"/>
  <c r="J41" i="2"/>
  <c r="I41" i="2"/>
  <c r="L41" i="2"/>
  <c r="N40" i="2"/>
  <c r="J40" i="2"/>
  <c r="I40" i="2"/>
  <c r="L40" i="2"/>
  <c r="N39" i="2"/>
  <c r="J39" i="2"/>
  <c r="I39" i="2"/>
  <c r="L39" i="2"/>
  <c r="N38" i="2"/>
  <c r="J38" i="2"/>
  <c r="I38" i="2"/>
  <c r="L38" i="2"/>
  <c r="N37" i="2"/>
  <c r="J37" i="2"/>
  <c r="I37" i="2"/>
  <c r="L37" i="2"/>
  <c r="N36" i="2"/>
  <c r="J36" i="2"/>
  <c r="I36" i="2"/>
  <c r="L36" i="2"/>
  <c r="N35" i="2"/>
  <c r="J35" i="2"/>
  <c r="I35" i="2"/>
  <c r="L35" i="2"/>
  <c r="N34" i="2"/>
  <c r="J34" i="2"/>
  <c r="I34" i="2"/>
  <c r="L34" i="2"/>
  <c r="N33" i="2"/>
  <c r="J33" i="2"/>
  <c r="I33" i="2"/>
  <c r="L33" i="2"/>
  <c r="N32" i="2"/>
  <c r="J32" i="2"/>
  <c r="I32" i="2"/>
  <c r="L32" i="2"/>
  <c r="N31" i="2"/>
  <c r="J31" i="2"/>
  <c r="I31" i="2"/>
  <c r="L31" i="2"/>
  <c r="N30" i="2"/>
  <c r="J30" i="2"/>
  <c r="I30" i="2"/>
  <c r="L30" i="2"/>
  <c r="N29" i="2"/>
  <c r="J29" i="2"/>
  <c r="I29" i="2"/>
  <c r="L29" i="2"/>
  <c r="N28" i="2"/>
  <c r="J28" i="2"/>
  <c r="I28" i="2"/>
  <c r="L28" i="2"/>
  <c r="N27" i="2"/>
  <c r="J27" i="2"/>
  <c r="I27" i="2"/>
  <c r="L27" i="2"/>
  <c r="N26" i="2"/>
  <c r="J26" i="2"/>
  <c r="I26" i="2"/>
  <c r="L26" i="2"/>
  <c r="N25" i="2"/>
  <c r="J25" i="2"/>
  <c r="I25" i="2"/>
  <c r="L25" i="2"/>
  <c r="N24" i="2"/>
  <c r="J24" i="2"/>
  <c r="I24" i="2"/>
  <c r="L24" i="2"/>
  <c r="N23" i="2"/>
  <c r="J23" i="2"/>
  <c r="I23" i="2"/>
  <c r="L23" i="2"/>
  <c r="N22" i="2"/>
  <c r="J22" i="2"/>
  <c r="I22" i="2"/>
  <c r="L22" i="2"/>
  <c r="N21" i="2"/>
  <c r="J21" i="2"/>
  <c r="I21" i="2"/>
  <c r="L21" i="2"/>
  <c r="N20" i="2"/>
  <c r="J20" i="2"/>
  <c r="I20" i="2"/>
  <c r="L20" i="2"/>
  <c r="N19" i="2"/>
  <c r="J19" i="2"/>
  <c r="I19" i="2"/>
  <c r="L19" i="2"/>
  <c r="N18" i="2"/>
  <c r="J18" i="2"/>
  <c r="I18" i="2"/>
  <c r="L18" i="2"/>
  <c r="N17" i="2"/>
  <c r="J17" i="2"/>
  <c r="I17" i="2"/>
  <c r="N16" i="2"/>
  <c r="J16" i="2"/>
  <c r="I16" i="2"/>
  <c r="N15" i="2"/>
  <c r="J15" i="2"/>
  <c r="I15" i="2"/>
  <c r="N14" i="2"/>
  <c r="J14" i="2"/>
  <c r="I14" i="2"/>
  <c r="M14" i="2"/>
  <c r="N13" i="2"/>
  <c r="J13" i="2"/>
  <c r="I13" i="2"/>
  <c r="N12" i="2"/>
  <c r="J12" i="2"/>
  <c r="I12" i="2"/>
  <c r="N11" i="2"/>
  <c r="J11" i="2"/>
  <c r="I11" i="2"/>
  <c r="N10" i="2"/>
  <c r="J10" i="2"/>
  <c r="I10" i="2"/>
  <c r="N9" i="2"/>
  <c r="J9" i="2"/>
  <c r="I9" i="2"/>
  <c r="N8" i="2"/>
  <c r="J8" i="2"/>
  <c r="I8" i="2"/>
  <c r="B4" i="2"/>
  <c r="B6" i="2"/>
  <c r="G78" i="2"/>
  <c r="N83" i="2"/>
  <c r="D4" i="2"/>
  <c r="D5" i="2"/>
  <c r="G58" i="2"/>
  <c r="P58" i="2"/>
  <c r="Q58" i="2"/>
  <c r="Q60" i="2"/>
  <c r="Q61" i="2"/>
  <c r="Q59" i="2"/>
  <c r="Q57" i="2"/>
  <c r="O59" i="2"/>
  <c r="O60" i="2"/>
  <c r="O57" i="2"/>
  <c r="O58" i="2"/>
  <c r="O61" i="2"/>
  <c r="M17" i="2"/>
  <c r="L17" i="2"/>
  <c r="Q17" i="2"/>
  <c r="M20" i="2"/>
  <c r="M23" i="2"/>
  <c r="M26" i="2"/>
  <c r="M29" i="2"/>
  <c r="M32" i="2"/>
  <c r="M34" i="2"/>
  <c r="M37" i="2"/>
  <c r="M40" i="2"/>
  <c r="M43" i="2"/>
  <c r="M46" i="2"/>
  <c r="M48" i="2"/>
  <c r="M50" i="2"/>
  <c r="M51" i="2"/>
  <c r="M53" i="2"/>
  <c r="M54" i="2"/>
  <c r="M55" i="2"/>
  <c r="M56" i="2"/>
  <c r="M62" i="2"/>
  <c r="M63" i="2"/>
  <c r="M64" i="2"/>
  <c r="M65" i="2"/>
  <c r="L14" i="2"/>
  <c r="M16" i="2"/>
  <c r="L16" i="2"/>
  <c r="M18" i="2"/>
  <c r="M19" i="2"/>
  <c r="M21" i="2"/>
  <c r="M22" i="2"/>
  <c r="M24" i="2"/>
  <c r="M25" i="2"/>
  <c r="M27" i="2"/>
  <c r="M28" i="2"/>
  <c r="M30" i="2"/>
  <c r="M31" i="2"/>
  <c r="M33" i="2"/>
  <c r="M35" i="2"/>
  <c r="M36" i="2"/>
  <c r="M38" i="2"/>
  <c r="M39" i="2"/>
  <c r="M41" i="2"/>
  <c r="M42" i="2"/>
  <c r="M44" i="2"/>
  <c r="M45" i="2"/>
  <c r="M47" i="2"/>
  <c r="M49" i="2"/>
  <c r="M52" i="2"/>
  <c r="M15" i="2"/>
  <c r="L15" i="2"/>
  <c r="Q15" i="2"/>
  <c r="L10" i="2"/>
  <c r="O10" i="2"/>
  <c r="G9" i="2"/>
  <c r="O53" i="2"/>
  <c r="O44" i="2"/>
  <c r="O39" i="2"/>
  <c r="O28" i="2"/>
  <c r="O18" i="2"/>
  <c r="O19" i="2"/>
  <c r="O30" i="2"/>
  <c r="O33" i="2"/>
  <c r="Q35" i="2"/>
  <c r="O38" i="2"/>
  <c r="O47" i="2"/>
  <c r="O52" i="2"/>
  <c r="O46" i="2"/>
  <c r="O55" i="2"/>
  <c r="O40" i="2"/>
  <c r="O49" i="2"/>
  <c r="O54" i="2"/>
  <c r="O20" i="2"/>
  <c r="O34" i="2"/>
  <c r="O35" i="2"/>
  <c r="O48" i="2"/>
  <c r="O62" i="2"/>
  <c r="Q64" i="2"/>
  <c r="O32" i="2"/>
  <c r="O41" i="2"/>
  <c r="Q51" i="2"/>
  <c r="Q19" i="2"/>
  <c r="O24" i="2"/>
  <c r="O37" i="2"/>
  <c r="O50" i="2"/>
  <c r="O51" i="2"/>
  <c r="Q43" i="2"/>
  <c r="O65" i="2"/>
  <c r="O22" i="2"/>
  <c r="O42" i="2"/>
  <c r="O43" i="2"/>
  <c r="O56" i="2"/>
  <c r="O26" i="2"/>
  <c r="O36" i="2"/>
  <c r="O45" i="2"/>
  <c r="O63" i="2"/>
  <c r="O64" i="2"/>
  <c r="Q42" i="2"/>
  <c r="Q50" i="2"/>
  <c r="Q39" i="2"/>
  <c r="Q47" i="2"/>
  <c r="Q55" i="2"/>
  <c r="Q18" i="2"/>
  <c r="Q34" i="2"/>
  <c r="Q63" i="2"/>
  <c r="Q38" i="2"/>
  <c r="Q46" i="2"/>
  <c r="Q54" i="2"/>
  <c r="M13" i="2"/>
  <c r="L13" i="2"/>
  <c r="M9" i="2"/>
  <c r="L9" i="2"/>
  <c r="M8" i="2"/>
  <c r="L8" i="2"/>
  <c r="M12" i="2"/>
  <c r="L12" i="2"/>
  <c r="Q12" i="2"/>
  <c r="M11" i="2"/>
  <c r="L11" i="2"/>
  <c r="M10" i="2"/>
  <c r="Q27" i="2"/>
  <c r="O27" i="2"/>
  <c r="Q21" i="2"/>
  <c r="O21" i="2"/>
  <c r="Q25" i="2"/>
  <c r="O25" i="2"/>
  <c r="Q29" i="2"/>
  <c r="O29" i="2"/>
  <c r="Q23" i="2"/>
  <c r="O23" i="2"/>
  <c r="Q31" i="2"/>
  <c r="O31" i="2"/>
  <c r="G38" i="2"/>
  <c r="P38" i="2"/>
  <c r="G41" i="2"/>
  <c r="P41" i="2"/>
  <c r="Q65" i="2"/>
  <c r="Q56" i="2"/>
  <c r="Q52" i="2"/>
  <c r="Q48" i="2"/>
  <c r="Q44" i="2"/>
  <c r="Q40" i="2"/>
  <c r="Q36" i="2"/>
  <c r="Q32" i="2"/>
  <c r="Q30" i="2"/>
  <c r="Q28" i="2"/>
  <c r="Q26" i="2"/>
  <c r="Q24" i="2"/>
  <c r="Q22" i="2"/>
  <c r="Q20" i="2"/>
  <c r="Q33" i="2"/>
  <c r="Q37" i="2"/>
  <c r="Q41" i="2"/>
  <c r="Q45" i="2"/>
  <c r="Q49" i="2"/>
  <c r="Q53" i="2"/>
  <c r="Q62" i="2"/>
  <c r="U16" i="1"/>
  <c r="R31" i="1"/>
  <c r="R23" i="1"/>
  <c r="S11" i="1"/>
  <c r="S10" i="1"/>
  <c r="R16" i="1"/>
  <c r="R33" i="1"/>
  <c r="R32" i="1"/>
  <c r="R29" i="1"/>
  <c r="R28" i="1"/>
  <c r="R27" i="1"/>
  <c r="V8" i="1"/>
  <c r="V7" i="1"/>
  <c r="V6" i="1"/>
  <c r="V5" i="1"/>
  <c r="S9" i="1"/>
  <c r="R8" i="1"/>
  <c r="R7" i="1"/>
  <c r="R6" i="1"/>
  <c r="R5" i="1"/>
  <c r="V4" i="1"/>
  <c r="R10" i="1"/>
  <c r="R9" i="1"/>
  <c r="R4" i="1"/>
  <c r="R25" i="1"/>
  <c r="R24" i="1"/>
  <c r="G54" i="2"/>
  <c r="P54" i="2"/>
  <c r="G19" i="2"/>
  <c r="P19" i="2"/>
  <c r="G22" i="2"/>
  <c r="P22" i="2"/>
  <c r="G29" i="2"/>
  <c r="P29" i="2"/>
  <c r="G11" i="2"/>
  <c r="K68" i="2"/>
  <c r="K70" i="2"/>
  <c r="K72" i="2"/>
  <c r="K74" i="2"/>
  <c r="K77" i="2"/>
  <c r="K76" i="2"/>
  <c r="K67" i="2"/>
  <c r="K69" i="2"/>
  <c r="K73" i="2"/>
  <c r="K71" i="2"/>
  <c r="K66" i="2"/>
  <c r="K75" i="2"/>
  <c r="K64" i="2"/>
  <c r="K56" i="2"/>
  <c r="K48" i="2"/>
  <c r="K40" i="2"/>
  <c r="K32" i="2"/>
  <c r="K24" i="2"/>
  <c r="K16" i="2"/>
  <c r="K47" i="2"/>
  <c r="K31" i="2"/>
  <c r="K15" i="2"/>
  <c r="K14" i="2"/>
  <c r="K45" i="2"/>
  <c r="K21" i="2"/>
  <c r="K35" i="2"/>
  <c r="K50" i="2"/>
  <c r="K65" i="2"/>
  <c r="K25" i="2"/>
  <c r="K63" i="2"/>
  <c r="K55" i="2"/>
  <c r="K39" i="2"/>
  <c r="K23" i="2"/>
  <c r="K61" i="2"/>
  <c r="K29" i="2"/>
  <c r="K20" i="2"/>
  <c r="K51" i="2"/>
  <c r="K19" i="2"/>
  <c r="K26" i="2"/>
  <c r="K57" i="2"/>
  <c r="K17" i="2"/>
  <c r="K62" i="2"/>
  <c r="K54" i="2"/>
  <c r="K46" i="2"/>
  <c r="K38" i="2"/>
  <c r="K30" i="2"/>
  <c r="K22" i="2"/>
  <c r="K53" i="2"/>
  <c r="K37" i="2"/>
  <c r="K13" i="2"/>
  <c r="K27" i="2"/>
  <c r="K42" i="2"/>
  <c r="K43" i="2"/>
  <c r="K34" i="2"/>
  <c r="K41" i="2"/>
  <c r="K60" i="2"/>
  <c r="K52" i="2"/>
  <c r="K44" i="2"/>
  <c r="K36" i="2"/>
  <c r="K28" i="2"/>
  <c r="K59" i="2"/>
  <c r="K58" i="2"/>
  <c r="K18" i="2"/>
  <c r="K49" i="2"/>
  <c r="K33" i="2"/>
  <c r="G73" i="2"/>
  <c r="P73" i="2"/>
  <c r="G65" i="2"/>
  <c r="P65" i="2"/>
  <c r="G27" i="2"/>
  <c r="P27" i="2"/>
  <c r="G28" i="2"/>
  <c r="P28" i="2"/>
  <c r="G64" i="2"/>
  <c r="P64" i="2"/>
  <c r="G13" i="2"/>
  <c r="G77" i="2"/>
  <c r="P77" i="2"/>
  <c r="G67" i="2"/>
  <c r="P67" i="2"/>
  <c r="G40" i="2"/>
  <c r="P40" i="2"/>
  <c r="G42" i="2"/>
  <c r="P42" i="2"/>
  <c r="G20" i="2"/>
  <c r="P20" i="2"/>
  <c r="G30" i="2"/>
  <c r="P30" i="2"/>
  <c r="G46" i="2"/>
  <c r="P46" i="2"/>
  <c r="G31" i="2"/>
  <c r="P31" i="2"/>
  <c r="G62" i="2"/>
  <c r="P62" i="2"/>
  <c r="G14" i="2"/>
  <c r="P14" i="2"/>
  <c r="G76" i="2"/>
  <c r="P76" i="2"/>
  <c r="G71" i="2"/>
  <c r="P71" i="2"/>
  <c r="G43" i="2"/>
  <c r="P43" i="2"/>
  <c r="G23" i="2"/>
  <c r="P23" i="2"/>
  <c r="G18" i="2"/>
  <c r="P18" i="2"/>
  <c r="G68" i="2"/>
  <c r="P68" i="2"/>
  <c r="G21" i="2"/>
  <c r="P21" i="2"/>
  <c r="G33" i="2"/>
  <c r="P33" i="2"/>
  <c r="G35" i="2"/>
  <c r="P35" i="2"/>
  <c r="G51" i="2"/>
  <c r="P51" i="2"/>
  <c r="G32" i="2"/>
  <c r="P32" i="2"/>
  <c r="G48" i="2"/>
  <c r="P48" i="2"/>
  <c r="G60" i="2"/>
  <c r="P60" i="2"/>
  <c r="G16" i="2"/>
  <c r="P16" i="2"/>
  <c r="G75" i="2"/>
  <c r="P75" i="2"/>
  <c r="G72" i="2"/>
  <c r="P72" i="2"/>
  <c r="G56" i="2"/>
  <c r="P56" i="2"/>
  <c r="G45" i="2"/>
  <c r="P45" i="2"/>
  <c r="G57" i="2"/>
  <c r="P57" i="2"/>
  <c r="G44" i="2"/>
  <c r="P44" i="2"/>
  <c r="G49" i="2"/>
  <c r="P49" i="2"/>
  <c r="G53" i="2"/>
  <c r="P53" i="2"/>
  <c r="G34" i="2"/>
  <c r="P34" i="2"/>
  <c r="G50" i="2"/>
  <c r="P50" i="2"/>
  <c r="G17" i="2"/>
  <c r="P17" i="2"/>
  <c r="G63" i="2"/>
  <c r="P63" i="2"/>
  <c r="G59" i="2"/>
  <c r="P59" i="2"/>
  <c r="G15" i="2"/>
  <c r="G74" i="2"/>
  <c r="P74" i="2"/>
  <c r="G70" i="2"/>
  <c r="P70" i="2"/>
  <c r="G24" i="2"/>
  <c r="P24" i="2"/>
  <c r="G26" i="2"/>
  <c r="P26" i="2"/>
  <c r="G47" i="2"/>
  <c r="P47" i="2"/>
  <c r="G37" i="2"/>
  <c r="P37" i="2"/>
  <c r="G39" i="2"/>
  <c r="P39" i="2"/>
  <c r="G55" i="2"/>
  <c r="P55" i="2"/>
  <c r="G36" i="2"/>
  <c r="P36" i="2"/>
  <c r="G52" i="2"/>
  <c r="P52" i="2"/>
  <c r="G25" i="2"/>
  <c r="P25" i="2"/>
  <c r="G61" i="2"/>
  <c r="P61" i="2"/>
  <c r="G66" i="2"/>
  <c r="P66" i="2"/>
  <c r="G69" i="2"/>
  <c r="P69" i="2"/>
  <c r="G12" i="2"/>
  <c r="K10" i="2"/>
  <c r="K12" i="2"/>
  <c r="K11" i="2"/>
  <c r="K8" i="2"/>
  <c r="M83" i="2"/>
  <c r="G10" i="2"/>
  <c r="G81" i="2"/>
  <c r="X27" i="1"/>
  <c r="O8" i="2"/>
  <c r="H80" i="2"/>
  <c r="V28" i="1"/>
  <c r="E80" i="2"/>
  <c r="V25" i="1"/>
  <c r="D81" i="2"/>
  <c r="H81" i="2"/>
  <c r="X28" i="1"/>
  <c r="K81" i="2"/>
  <c r="X32" i="1"/>
  <c r="E81" i="2"/>
  <c r="X25" i="1"/>
  <c r="E82" i="2"/>
  <c r="Z25" i="1"/>
  <c r="D82" i="2"/>
  <c r="Z24" i="1"/>
  <c r="D80" i="2"/>
  <c r="V24" i="1"/>
  <c r="H82" i="2"/>
  <c r="Z28" i="1"/>
  <c r="G82" i="2"/>
  <c r="Z27" i="1"/>
  <c r="Q10" i="2"/>
  <c r="O17" i="2"/>
  <c r="Q8" i="2"/>
  <c r="O12" i="2"/>
  <c r="O15" i="2"/>
  <c r="Q13" i="2"/>
  <c r="O13" i="2"/>
  <c r="Q11" i="2"/>
  <c r="O11" i="2"/>
  <c r="O14" i="2"/>
  <c r="Q14" i="2"/>
  <c r="Q9" i="2"/>
  <c r="O9" i="2"/>
  <c r="O16" i="2"/>
  <c r="Q16" i="2"/>
  <c r="K80" i="2"/>
  <c r="V32" i="1"/>
  <c r="K82" i="2"/>
  <c r="Z32" i="1"/>
  <c r="AB28" i="1"/>
  <c r="G80" i="2"/>
  <c r="V27" i="1"/>
  <c r="AB27" i="1"/>
  <c r="Z29" i="1"/>
  <c r="F81" i="2"/>
  <c r="X26" i="1"/>
  <c r="X24" i="1"/>
  <c r="AB24" i="1"/>
  <c r="AB25" i="1"/>
  <c r="X29" i="1"/>
  <c r="D83" i="2"/>
  <c r="E83" i="2"/>
  <c r="H83" i="2"/>
  <c r="Q83" i="2"/>
  <c r="O83" i="2"/>
  <c r="AB32" i="1"/>
  <c r="V29" i="1"/>
  <c r="V33" i="1"/>
  <c r="V36" i="1"/>
  <c r="V37" i="1"/>
  <c r="Z33" i="1"/>
  <c r="Z36" i="1"/>
  <c r="Z37" i="1"/>
  <c r="Z38" i="1"/>
  <c r="K83" i="2"/>
  <c r="G83" i="2"/>
  <c r="X33" i="1"/>
  <c r="F24" i="1"/>
  <c r="F25" i="1"/>
  <c r="I19" i="1"/>
  <c r="I18" i="1"/>
  <c r="I17" i="1"/>
  <c r="AB29" i="1"/>
  <c r="F29" i="1"/>
  <c r="AB33" i="1"/>
  <c r="F33" i="1"/>
  <c r="V38" i="1"/>
  <c r="A17" i="1"/>
  <c r="G16" i="1"/>
  <c r="G19" i="1"/>
  <c r="F20" i="1"/>
  <c r="G26" i="1"/>
  <c r="X36" i="1"/>
  <c r="AB36" i="1"/>
  <c r="G15" i="11"/>
  <c r="P15" i="11"/>
  <c r="G13" i="11"/>
  <c r="P13" i="11"/>
  <c r="G11" i="11"/>
  <c r="G14" i="11"/>
  <c r="G26" i="11"/>
  <c r="G12" i="11"/>
  <c r="P12" i="11"/>
  <c r="G10" i="11"/>
  <c r="G28" i="11"/>
  <c r="X37" i="1"/>
  <c r="AB37" i="1"/>
  <c r="F37" i="1"/>
  <c r="X35" i="1"/>
  <c r="G27" i="11"/>
  <c r="G29" i="11"/>
  <c r="F36" i="1"/>
  <c r="P14" i="11"/>
  <c r="P10" i="11"/>
  <c r="P11" i="11"/>
  <c r="P15" i="2"/>
  <c r="P13" i="2"/>
  <c r="P10" i="2"/>
  <c r="P11" i="2"/>
  <c r="P12" i="2"/>
  <c r="P9" i="2"/>
  <c r="P8" i="2"/>
  <c r="AB38" i="1"/>
  <c r="F38" i="1"/>
  <c r="X38" i="1"/>
  <c r="P29" i="11"/>
  <c r="P83" i="2"/>
  <c r="G4" i="2"/>
  <c r="F32" i="1"/>
  <c r="A34" i="1"/>
  <c r="F28" i="1"/>
  <c r="F27" i="1"/>
  <c r="C38" i="1"/>
  <c r="R36" i="1"/>
</calcChain>
</file>

<file path=xl/comments1.xml><?xml version="1.0" encoding="utf-8"?>
<comments xmlns="http://schemas.openxmlformats.org/spreadsheetml/2006/main">
  <authors>
    <author>von Roten Stéphane SECO</author>
    <author>Hayoz Erich SECO</author>
    <author>von der Crone Andreas SECO</author>
  </authors>
  <commentList>
    <comment ref="D5" authorId="0">
      <text>
        <r>
          <rPr>
            <sz val="9"/>
            <color indexed="81"/>
            <rFont val="Segoe UI"/>
            <family val="2"/>
          </rPr>
          <t>Nom de la caisse de chômage choisie par l'entreprise (figure également dans la décision de l'autorité cantonale).</t>
        </r>
      </text>
    </comment>
    <comment ref="B9" authorId="0">
      <text>
        <r>
          <rPr>
            <sz val="9"/>
            <color indexed="81"/>
            <rFont val="Segoe UI"/>
            <family val="2"/>
          </rPr>
          <t>Entreprise ou secteur d'exploitation selon la décision de l'autorité cantonale.</t>
        </r>
      </text>
    </comment>
    <comment ref="B10" authorId="0">
      <text>
        <r>
          <rPr>
            <sz val="9"/>
            <color indexed="81"/>
            <rFont val="Segoe UI"/>
            <family val="2"/>
          </rPr>
          <t xml:space="preserve">Voir décision de l'autorité cantonale.
</t>
        </r>
      </text>
    </comment>
    <comment ref="C16" authorId="1">
      <text>
        <r>
          <rPr>
            <sz val="9"/>
            <color indexed="81"/>
            <rFont val="Segoe UI"/>
            <family val="2"/>
          </rPr>
          <t>Mois pour lequel une indemnité en cas de réduction de l'horaire de travail est demandée.</t>
        </r>
      </text>
    </comment>
    <comment ref="A18" authorId="1">
      <text>
        <r>
          <rPr>
            <sz val="9"/>
            <color indexed="81"/>
            <rFont val="Segoe UI"/>
            <family val="2"/>
          </rPr>
          <t>En cas d'introduction et de fin de la réduction de l'horaire de travail au cours du mois, il s'agit de saisir les dates de l'introduction et de la fin de la réduction de l'horaire de travail.
Voir les explications au verso.</t>
        </r>
      </text>
    </comment>
    <comment ref="F24" authorId="2">
      <text>
        <r>
          <rPr>
            <sz val="9"/>
            <color indexed="81"/>
            <rFont val="Segoe UI"/>
            <family val="2"/>
          </rPr>
          <t>Tous les travailleurs de l'entreprise qui ont droit à l'indemnité.
Ont droit à l'indemnité en principe tous les travailleurs tenus de cotiser à l'assurance-chômage et ceux qui n'ont pas encore atteint l'âge minimal pour cotiser à l'AVS.
Les personnes travaillant sur appel ont droit à l’indemnisation en cas de réduction de l’horaire de travail si elles travaillent pour la même entreprise depuis au moins 6 mois.
Les personnes n'ayant pas droit à l'indemnité ne doivent pas être mentionnées dans le formulaire.
voir page 2.</t>
        </r>
      </text>
    </comment>
    <comment ref="F25" authorId="2">
      <text>
        <r>
          <rPr>
            <sz val="9"/>
            <color indexed="81"/>
            <rFont val="Segoe UI"/>
            <family val="2"/>
          </rPr>
          <t>Tous les travailleurs ayant été affectés par la réduction de l'horaire de travail durant le mois mentionné plus haut (dans la période autorisée par l'autorité cantonale).</t>
        </r>
      </text>
    </comment>
    <comment ref="F27" authorId="0">
      <text>
        <r>
          <rPr>
            <u/>
            <sz val="9"/>
            <color indexed="81"/>
            <rFont val="Segoe UI"/>
            <family val="2"/>
          </rPr>
          <t>Travailleurs avec temps de travail convenu:</t>
        </r>
        <r>
          <rPr>
            <sz val="9"/>
            <color indexed="81"/>
            <rFont val="Segoe UI"/>
            <family val="2"/>
          </rPr>
          <t xml:space="preserve">
Total pour le mois mentionné plus haut des heures de travail (y c. tous les jours de travail, de vacances, les jours fériés, jours anticipés, etc.) que les travailleurs ayant droit à l'indemnité auraient dû normalement effectuer conformément au contrat de travail (nombre de travailleurs x nombre d'heures à effectuer).
</t>
        </r>
        <r>
          <rPr>
            <u/>
            <sz val="9"/>
            <color indexed="81"/>
            <rFont val="Segoe UI"/>
            <family val="2"/>
          </rPr>
          <t>Exemple</t>
        </r>
        <r>
          <rPr>
            <sz val="9"/>
            <color indexed="81"/>
            <rFont val="Segoe UI"/>
            <family val="2"/>
          </rPr>
          <t xml:space="preserve"> d'un travailleur avec un horaire de travail convenu de 40 heures par semaine ou 8 heures par jour:
Mai 2020: 21 jours ouvrables (y.c. les deux jours fériés du 1 mai et de l’Ascension) x temps de travail contractuel de 8 heures par jour = 168 heures à effectuer normalement
=&gt; 168 heures à effectuer normalement doivent être saisies pour ce travailleur
</t>
        </r>
        <r>
          <rPr>
            <u/>
            <sz val="9"/>
            <color indexed="81"/>
            <rFont val="Segoe UI"/>
            <family val="2"/>
          </rPr>
          <t>Travailleurs sur appel:</t>
        </r>
        <r>
          <rPr>
            <sz val="9"/>
            <color indexed="81"/>
            <rFont val="Segoe UI"/>
            <family val="2"/>
          </rPr>
          <t xml:space="preserve">
voir p. 2
</t>
        </r>
        <r>
          <rPr>
            <b/>
            <sz val="9"/>
            <color indexed="81"/>
            <rFont val="Segoe UI"/>
            <family val="2"/>
          </rPr>
          <t>Veuillez mettre en évidence le total des heures à effectuer normalement dans les documents de l'entreprise.</t>
        </r>
        <r>
          <rPr>
            <sz val="9"/>
            <color indexed="81"/>
            <rFont val="Segoe UI"/>
            <family val="2"/>
          </rPr>
          <t xml:space="preserve">
</t>
        </r>
      </text>
    </comment>
    <comment ref="F28" authorId="0">
      <text>
        <r>
          <rPr>
            <sz val="9"/>
            <color indexed="81"/>
            <rFont val="Segoe UI"/>
            <family val="2"/>
          </rPr>
          <t xml:space="preserve">Heures de travail perdues pour le mois mentionné plus haut ou seulement pour la période approuvée par l'autorité cantonale  
Calcul des heures perdues en raison de la réduction de l'horaire de travail
</t>
        </r>
        <r>
          <rPr>
            <u/>
            <sz val="9"/>
            <color indexed="81"/>
            <rFont val="Segoe UI"/>
            <family val="2"/>
          </rPr>
          <t>Travailleurs dont le temps de travail est convenu:</t>
        </r>
        <r>
          <rPr>
            <sz val="9"/>
            <color indexed="81"/>
            <rFont val="Segoe UI"/>
            <family val="2"/>
          </rPr>
          <t xml:space="preserve">
Heures à effectuer dans le mois en cours
- heures travaillées en moins (heures en plus incluses)
- absences payées en moins/non payées comme vacances, jours férié, absences en cas de maladie, d'accident, de service militaire ou de protection civile, d'école, etc.
=&gt;heures perdues en raison de la réduction de l'horaire de travail
</t>
        </r>
        <r>
          <rPr>
            <u/>
            <sz val="9"/>
            <color indexed="81"/>
            <rFont val="Segoe UI"/>
            <family val="2"/>
          </rPr>
          <t>Travailleurs sur appel:</t>
        </r>
        <r>
          <rPr>
            <sz val="9"/>
            <color indexed="81"/>
            <rFont val="Segoe UI"/>
            <family val="2"/>
          </rPr>
          <t xml:space="preserve">
voir p. 2</t>
        </r>
      </text>
    </comment>
    <comment ref="F32" authorId="0">
      <text>
        <r>
          <rPr>
            <sz val="9"/>
            <color indexed="81"/>
            <rFont val="Segoe UI"/>
            <family val="2"/>
          </rPr>
          <t xml:space="preserve">Le salaire mensuel soumis à l'AVS s'élève au maximum à 12'350 francs par persone. 
</t>
        </r>
        <r>
          <rPr>
            <u/>
            <sz val="9"/>
            <color indexed="81"/>
            <rFont val="Segoe UI"/>
            <family val="2"/>
          </rPr>
          <t xml:space="preserve">La somme des salaires soumis à l'AVS inclut: </t>
        </r>
        <r>
          <rPr>
            <sz val="9"/>
            <color indexed="81"/>
            <rFont val="Segoe UI"/>
            <family val="2"/>
          </rPr>
          <t xml:space="preserve">
- salaire mensuel, part du 13e mois de salaire ou gratification incluse (si convenue) 
- salaire horaire, part du 13e mois de salaire ou gratification incluse (si convenue), indemnité pour vacances et jours fériés
- allocations soumises à l'AVS comme allocation pour travail de nuit, en équipe, service de piquet, etc., part privée du véhicule d'entreprise
</t>
        </r>
        <r>
          <rPr>
            <u/>
            <sz val="9"/>
            <color indexed="81"/>
            <rFont val="Segoe UI"/>
            <family val="2"/>
          </rPr>
          <t>Ne sont pas prises en comptes:</t>
        </r>
        <r>
          <rPr>
            <sz val="9"/>
            <color indexed="81"/>
            <rFont val="Segoe UI"/>
            <family val="2"/>
          </rPr>
          <t xml:space="preserve">
- les indemnités pour heures en plus
- allocations pour inconvénients liés au travail par exemple allocation de chantier ou pour travail sale 
- indemnités pour frais
</t>
        </r>
        <r>
          <rPr>
            <u/>
            <sz val="9"/>
            <color indexed="81"/>
            <rFont val="Segoe UI"/>
            <family val="2"/>
          </rPr>
          <t>Travailleurs sur appel:</t>
        </r>
        <r>
          <rPr>
            <sz val="9"/>
            <color indexed="81"/>
            <rFont val="Segoe UI"/>
            <family val="2"/>
          </rPr>
          <t xml:space="preserve">
voir p. 2
</t>
        </r>
        <r>
          <rPr>
            <b/>
            <sz val="9"/>
            <color indexed="81"/>
            <rFont val="Segoe UI"/>
            <family val="2"/>
          </rPr>
          <t xml:space="preserve">Veuillez mettre en évidence ces informations dans les documents de l'entreprise. </t>
        </r>
      </text>
    </comment>
    <comment ref="A34" authorId="0">
      <text>
        <r>
          <rPr>
            <sz val="9"/>
            <color indexed="81"/>
            <rFont val="Segoe UI"/>
            <family val="2"/>
          </rPr>
          <t xml:space="preserve">L'apparition d'un message d'avertissement en rouge signifie que la somme des salaires maximale autorisée est dépassée et qu'elle doit être modifiée (nombre de travailleurs ayant droit à l'indemnité x max. CHF 12 350). </t>
        </r>
      </text>
    </comment>
  </commentList>
</comments>
</file>

<file path=xl/comments2.xml><?xml version="1.0" encoding="utf-8"?>
<comments xmlns="http://schemas.openxmlformats.org/spreadsheetml/2006/main">
  <authors>
    <author>Bosshart Elisabeth SECO</author>
    <author>Hayoz Erich SECO</author>
  </authors>
  <commentList>
    <comment ref="B7" authorId="0">
      <text>
        <r>
          <rPr>
            <sz val="9"/>
            <color indexed="81"/>
            <rFont val="Segoe UI"/>
            <family val="2"/>
          </rPr>
          <t xml:space="preserve">Le salaire mensuel soumis à l'AVS s'élève au maximum à 12'350 francs par persone. 
</t>
        </r>
        <r>
          <rPr>
            <u/>
            <sz val="9"/>
            <color indexed="81"/>
            <rFont val="Segoe UI"/>
            <family val="2"/>
          </rPr>
          <t xml:space="preserve">La somme des salaires soumis à l'AVS inclut: </t>
        </r>
        <r>
          <rPr>
            <sz val="9"/>
            <color indexed="81"/>
            <rFont val="Segoe UI"/>
            <family val="2"/>
          </rPr>
          <t xml:space="preserve">
- salaire mensuel, part du 13e mois de salaire ou gratification incluse (si convenue) 
- salaire horaire, part du 13e mois de salaire ou gratification incluse (si convenue), indemnité pour vacances et jours fériés
- allocations soumises à l'AVS comme allocation pour travail de nuit, en équipe, service de piquet, etc., part privée du véhicule d'entreprise
</t>
        </r>
        <r>
          <rPr>
            <u/>
            <sz val="9"/>
            <color indexed="81"/>
            <rFont val="Segoe UI"/>
            <family val="2"/>
          </rPr>
          <t xml:space="preserve">
Ne sont pas prises en comptes:</t>
        </r>
        <r>
          <rPr>
            <sz val="9"/>
            <color indexed="81"/>
            <rFont val="Segoe UI"/>
            <family val="2"/>
          </rPr>
          <t xml:space="preserve">
- les indemnités pour heures en plus
- allocations pour inconvénients liés au travail par exemple allocation de chantier ou pour travail sale 
- indemnités pour frais
</t>
        </r>
        <r>
          <rPr>
            <u/>
            <sz val="9"/>
            <color indexed="81"/>
            <rFont val="Segoe UI"/>
            <family val="2"/>
          </rPr>
          <t>Travailleurs sur appel:</t>
        </r>
        <r>
          <rPr>
            <sz val="9"/>
            <color indexed="81"/>
            <rFont val="Segoe UI"/>
            <family val="2"/>
          </rPr>
          <t xml:space="preserve">
voir p. 2
</t>
        </r>
        <r>
          <rPr>
            <b/>
            <sz val="9"/>
            <color indexed="81"/>
            <rFont val="Segoe UI"/>
            <family val="2"/>
          </rPr>
          <t xml:space="preserve">
Veuillez mettre en évidence ces informations dans les documents de l'entreprise. </t>
        </r>
      </text>
    </comment>
    <comment ref="C7" authorId="0">
      <text>
        <r>
          <rPr>
            <sz val="9"/>
            <color indexed="81"/>
            <rFont val="Segoe UI"/>
            <family val="2"/>
          </rPr>
          <t xml:space="preserve">Si aucun taux d’occupation n’est fixé dans le contrat, le taux d’occupation doit être calculé sur la base de la valeur moyenne des six ou douze derniers mois. 
(voir explications relatives aux travailleurs sur appel page 2)
Exemple :
heures effectuées en moyenne par mois durant les douze derniers mois = 40 heures
temps de travail moyen durant les douze derniers mois pour un emploi à temps complet : 174,67 heures
taux d’occupation = 40 : 174,67 = 22,9 %
</t>
        </r>
      </text>
    </comment>
    <comment ref="D7" authorId="0">
      <text>
        <r>
          <rPr>
            <sz val="9"/>
            <color indexed="81"/>
            <rFont val="Segoe UI"/>
            <family val="2"/>
          </rPr>
          <t>Tous les travailleurs de l'entreprise qui ont droit à l'indemnité.
Ont droit à l'indemnité en principe tous les travailleurs tenus de cotiser à l'assurance-chômage et ceux qui n'ont pas encore atteint l'âge minimal pour cotiser à l'AVS.
Les personnes travaillant sur appel ont droit à l’indemnisation en cas de réduction de l’horaire de travail si elles travaillent pour la même entreprise depuis au moins 6 mois.
Les personnes n'ayant pas droit à l'indemnité ne doivent pas être mentionnées dans le formulaire.
voir page 2.</t>
        </r>
      </text>
    </comment>
    <comment ref="E7" authorId="0">
      <text>
        <r>
          <rPr>
            <sz val="9"/>
            <color indexed="81"/>
            <rFont val="Segoe UI"/>
            <family val="2"/>
          </rPr>
          <t>Tous les travailleurs ayant été affectés par la réduction de l'horaire de travail durant le mois mentionné plus haut (dans la période autorisée par l'autorité cantonale).</t>
        </r>
      </text>
    </comment>
    <comment ref="G7" authorId="0">
      <text>
        <r>
          <rPr>
            <u/>
            <sz val="9"/>
            <color indexed="81"/>
            <rFont val="Segoe UI"/>
            <family val="2"/>
          </rPr>
          <t>Travailleurs avec temps de travail convenu:</t>
        </r>
        <r>
          <rPr>
            <sz val="9"/>
            <color indexed="81"/>
            <rFont val="Segoe UI"/>
            <family val="2"/>
          </rPr>
          <t xml:space="preserve">
Total pour le mois mentionné plus haut des heures de travail (y c. tous les jours de travail, de vacances, les jours fériés, jours anticipés, etc.) que les travailleurs ayant droit à l'indemnité auraient dû normalement effectuer conformément au contrat de travail (nombre de travailleurs x nombre d'heures à effectuer).
</t>
        </r>
        <r>
          <rPr>
            <u/>
            <sz val="9"/>
            <color indexed="81"/>
            <rFont val="Segoe UI"/>
            <family val="2"/>
          </rPr>
          <t>Exemple</t>
        </r>
        <r>
          <rPr>
            <sz val="9"/>
            <color indexed="81"/>
            <rFont val="Segoe UI"/>
            <family val="2"/>
          </rPr>
          <t xml:space="preserve"> d'un travailleur avec un horaire de travail convenu de 40 heures par semaine ou 8 heures par jour:
Mai 2020: 21 jours ouvrables (y.c. les deux jours fériés du 1 mai et de l’Ascension) x temps de travail contractuel de 8 heures par jour = 168 heures à effectuer normalement
=&gt; 168 heures à effectuer normalement doivent être saisies pour ce travailleur
</t>
        </r>
        <r>
          <rPr>
            <u/>
            <sz val="9"/>
            <color indexed="81"/>
            <rFont val="Segoe UI"/>
            <family val="2"/>
          </rPr>
          <t>Exemple</t>
        </r>
        <r>
          <rPr>
            <sz val="9"/>
            <color indexed="81"/>
            <rFont val="Segoe UI"/>
            <family val="2"/>
          </rPr>
          <t xml:space="preserve"> de calcul au prorata:
Heures à effectuer durant tout le mois par 10 collaborateurs: 1'840 heures
Nombre de jours ouvrables du mois: 23 jours
Durée de la réduction de l'horaire de travail: 11 jours
Heures à effectuer durant 11 jours: 1'840 : 23 x 11 = 880 heures
</t>
        </r>
        <r>
          <rPr>
            <u/>
            <sz val="9"/>
            <color indexed="81"/>
            <rFont val="Segoe UI"/>
            <family val="2"/>
          </rPr>
          <t>Travailleurs sur appel:</t>
        </r>
        <r>
          <rPr>
            <sz val="9"/>
            <color indexed="81"/>
            <rFont val="Segoe UI"/>
            <family val="2"/>
          </rPr>
          <t xml:space="preserve">
voir p. 2
</t>
        </r>
        <r>
          <rPr>
            <b/>
            <sz val="9"/>
            <color indexed="81"/>
            <rFont val="Segoe UI"/>
            <family val="2"/>
          </rPr>
          <t>Veuillez mettre en évidence le total des heures à effectuer normalement dans les documents de l'entreprise.</t>
        </r>
        <r>
          <rPr>
            <sz val="9"/>
            <color indexed="81"/>
            <rFont val="Segoe UI"/>
            <family val="2"/>
          </rPr>
          <t xml:space="preserve">
</t>
        </r>
      </text>
    </comment>
    <comment ref="H7" authorId="0">
      <text>
        <r>
          <rPr>
            <sz val="9"/>
            <color indexed="81"/>
            <rFont val="Segoe UI"/>
            <family val="2"/>
          </rPr>
          <t xml:space="preserve">Heures de travail perdues pour le mois mentionné plus haut ou seulement pour la période approuvée par l'autorité cantonale  
Calcul des heures perdues en raison de la réduction de l'horaire de travail
</t>
        </r>
        <r>
          <rPr>
            <u/>
            <sz val="9"/>
            <color indexed="81"/>
            <rFont val="Segoe UI"/>
            <family val="2"/>
          </rPr>
          <t>Travailleurs dont le temps de travail est convenu:</t>
        </r>
        <r>
          <rPr>
            <sz val="9"/>
            <color indexed="81"/>
            <rFont val="Segoe UI"/>
            <family val="2"/>
          </rPr>
          <t xml:space="preserve">
Heures à effectuer dans le mois en cours
- heures travaillées en moins (heures en plus incluses)
- absences payées en moins/non payées comme vacances, jours férié, absences en cas de maladie, d'accident, de service militaire ou de protection civile, d'école, etc.
=&gt;heures perdues en raison de la réduction de l'horaire de travail
</t>
        </r>
        <r>
          <rPr>
            <u/>
            <sz val="9"/>
            <color indexed="81"/>
            <rFont val="Segoe UI"/>
            <family val="2"/>
          </rPr>
          <t xml:space="preserve">
Travailleurs sur appel:</t>
        </r>
        <r>
          <rPr>
            <sz val="9"/>
            <color indexed="81"/>
            <rFont val="Segoe UI"/>
            <family val="2"/>
          </rPr>
          <t xml:space="preserve">
voir p. 2</t>
        </r>
      </text>
    </comment>
    <comment ref="B8" authorId="1">
      <text>
        <r>
          <rPr>
            <sz val="9"/>
            <color indexed="81"/>
            <rFont val="Segoe UI"/>
            <family val="2"/>
          </rPr>
          <t>Somme des salaires de tous les employés de cette catégorie</t>
        </r>
      </text>
    </comment>
  </commentList>
</comments>
</file>

<file path=xl/comments3.xml><?xml version="1.0" encoding="utf-8"?>
<comments xmlns="http://schemas.openxmlformats.org/spreadsheetml/2006/main">
  <authors>
    <author>Bosshart Elisabeth SECO</author>
    <author>Hayoz Erich SECO</author>
  </authors>
  <commentList>
    <comment ref="B7" authorId="0">
      <text>
        <r>
          <rPr>
            <sz val="9"/>
            <color indexed="81"/>
            <rFont val="Segoe UI"/>
            <family val="2"/>
          </rPr>
          <t xml:space="preserve">Le salaire mensuel soumis à l'AVS s'élève au maximum à 12'350 francs par persone. 
</t>
        </r>
        <r>
          <rPr>
            <u/>
            <sz val="9"/>
            <color indexed="81"/>
            <rFont val="Segoe UI"/>
            <family val="2"/>
          </rPr>
          <t xml:space="preserve">La somme des salaires soumis à l'AVS inclut: </t>
        </r>
        <r>
          <rPr>
            <sz val="9"/>
            <color indexed="81"/>
            <rFont val="Segoe UI"/>
            <family val="2"/>
          </rPr>
          <t xml:space="preserve">
- salaire mensuel, part du 13e mois de salaire ou gratification incluse (si convenue) 
- salaire horaire, part du 13e mois de salaire ou gratification incluse (si convenue), indemnité pour vacances et jours fériés
- allocations soumises à l'AVS comme allocation pour travail de nuit, en équipe, service de piquet, etc., part privée du véhicule d'entreprise
</t>
        </r>
        <r>
          <rPr>
            <u/>
            <sz val="9"/>
            <color indexed="81"/>
            <rFont val="Segoe UI"/>
            <family val="2"/>
          </rPr>
          <t xml:space="preserve">
Ne sont pas prises en comptes:</t>
        </r>
        <r>
          <rPr>
            <sz val="9"/>
            <color indexed="81"/>
            <rFont val="Segoe UI"/>
            <family val="2"/>
          </rPr>
          <t xml:space="preserve">
- les indemnités pour heures en plus
- allocations pour inconvénients liés au travail par exemple allocation de chantier ou pour travail sale 
- indemnités pour frais
</t>
        </r>
        <r>
          <rPr>
            <u/>
            <sz val="9"/>
            <color indexed="81"/>
            <rFont val="Segoe UI"/>
            <family val="2"/>
          </rPr>
          <t>Travailleurs sur appel:</t>
        </r>
        <r>
          <rPr>
            <sz val="9"/>
            <color indexed="81"/>
            <rFont val="Segoe UI"/>
            <family val="2"/>
          </rPr>
          <t xml:space="preserve">
voir p. 2
</t>
        </r>
        <r>
          <rPr>
            <b/>
            <sz val="9"/>
            <color indexed="81"/>
            <rFont val="Segoe UI"/>
            <family val="2"/>
          </rPr>
          <t xml:space="preserve">
Veuillez mettre en évidence ces informations dans les documents de l'entreprise. </t>
        </r>
      </text>
    </comment>
    <comment ref="C7" authorId="0">
      <text>
        <r>
          <rPr>
            <sz val="9"/>
            <color indexed="81"/>
            <rFont val="Segoe UI"/>
            <family val="2"/>
          </rPr>
          <t xml:space="preserve">Si aucun taux d’occupation n’est fixé dans le contrat, le taux d’occupation doit être calculé sur la base de la valeur moyenne des six ou douze derniers mois. 
(voir explications relatives aux travailleurs sur appel page 2)
Exemple :
heures effectuées en moyenne par mois durant les douze derniers mois = 40 heures
temps de travail moyen durant les douze derniers mois pour un emploi à temps complet : 174,67 heures
taux d’occupation = 40 : 174,67 = 22,9 %
</t>
        </r>
      </text>
    </comment>
    <comment ref="D7" authorId="0">
      <text>
        <r>
          <rPr>
            <sz val="9"/>
            <color indexed="81"/>
            <rFont val="Segoe UI"/>
            <family val="2"/>
          </rPr>
          <t>Tous les travailleurs de l'entreprise qui ont droit à l'indemnité.
Ont droit à l'indemnité en principe tous les travailleurs tenus de cotiser à l'assurance-chômage et ceux qui n'ont pas encore atteint l'âge minimal pour cotiser à l'AVS.
Les personnes travaillant sur appel ont droit à l’indemnisation en cas de réduction de l’horaire de travail si elles travaillent pour la même entreprise depuis au moins 6 mois.
Les personnes n'ayant pas droit à l'indemnité ne doivent pas être mentionnées dans le formulaire.
voir page 2.</t>
        </r>
      </text>
    </comment>
    <comment ref="E7" authorId="0">
      <text>
        <r>
          <rPr>
            <sz val="9"/>
            <color indexed="81"/>
            <rFont val="Segoe UI"/>
            <family val="2"/>
          </rPr>
          <t>Tous les travailleurs ayant été affectés par la réduction de l'horaire de travail durant le mois mentionné plus haut (dans la période autorisée par l'autorité cantonale).</t>
        </r>
      </text>
    </comment>
    <comment ref="G7" authorId="0">
      <text>
        <r>
          <rPr>
            <u/>
            <sz val="9"/>
            <color indexed="81"/>
            <rFont val="Segoe UI"/>
            <family val="2"/>
          </rPr>
          <t>Travailleurs avec temps de travail convenu:</t>
        </r>
        <r>
          <rPr>
            <sz val="9"/>
            <color indexed="81"/>
            <rFont val="Segoe UI"/>
            <family val="2"/>
          </rPr>
          <t xml:space="preserve">
Total pour le mois mentionné plus haut des heures de travail (y c. tous les jours de travail, de vacances, les jours fériés, jours anticipés, etc.) que les travailleurs ayant droit à l'indemnité auraient dû normalement effectuer conformément au contrat de travail (nombre de travailleurs x nombre d'heures à effectuer).
</t>
        </r>
        <r>
          <rPr>
            <u/>
            <sz val="9"/>
            <color indexed="81"/>
            <rFont val="Segoe UI"/>
            <family val="2"/>
          </rPr>
          <t>Exemple</t>
        </r>
        <r>
          <rPr>
            <sz val="9"/>
            <color indexed="81"/>
            <rFont val="Segoe UI"/>
            <family val="2"/>
          </rPr>
          <t xml:space="preserve"> d'un travailleur avec un horaire de travail convenu de 40 heures par semaine ou 8 heures par jour:
Mai 2020: 21 jours ouvrables (y.c. les deux jours fériés du 1 mai et de l’Ascension) x temps de travail contractuel de 8 heures par jour = 168 heures à effectuer normalement
=&gt; 168 heures à effectuer normalement doivent être saisies pour ce travailleur
</t>
        </r>
        <r>
          <rPr>
            <u/>
            <sz val="9"/>
            <color indexed="81"/>
            <rFont val="Segoe UI"/>
            <family val="2"/>
          </rPr>
          <t>Exemple</t>
        </r>
        <r>
          <rPr>
            <sz val="9"/>
            <color indexed="81"/>
            <rFont val="Segoe UI"/>
            <family val="2"/>
          </rPr>
          <t xml:space="preserve"> de calcul au prorata:
Heures à effectuer durant tout le mois par 10 collaborateurs: 1'840 heures
Nombre de jours ouvrables du mois: 23 jours
Durée de la réduction de l'horaire de travail: 11 jours
Heures à effectuer durant 11 jours: 1'840 : 23 x 11 = 880 heures
</t>
        </r>
        <r>
          <rPr>
            <u/>
            <sz val="9"/>
            <color indexed="81"/>
            <rFont val="Segoe UI"/>
            <family val="2"/>
          </rPr>
          <t>Travailleurs sur appel:</t>
        </r>
        <r>
          <rPr>
            <sz val="9"/>
            <color indexed="81"/>
            <rFont val="Segoe UI"/>
            <family val="2"/>
          </rPr>
          <t xml:space="preserve">
voir p. 2
</t>
        </r>
        <r>
          <rPr>
            <b/>
            <sz val="9"/>
            <color indexed="81"/>
            <rFont val="Segoe UI"/>
            <family val="2"/>
          </rPr>
          <t>Veuillez mettre en évidence le total des heures à effectuer normalement dans les documents de l'entreprise.</t>
        </r>
        <r>
          <rPr>
            <sz val="9"/>
            <color indexed="81"/>
            <rFont val="Segoe UI"/>
            <family val="2"/>
          </rPr>
          <t xml:space="preserve">
</t>
        </r>
      </text>
    </comment>
    <comment ref="H7" authorId="0">
      <text>
        <r>
          <rPr>
            <sz val="9"/>
            <color indexed="81"/>
            <rFont val="Segoe UI"/>
            <family val="2"/>
          </rPr>
          <t xml:space="preserve">Heures de travail perdues pour le mois mentionné plus haut ou seulement pour la période approuvée par l'autorité cantonale  
Calcul des heures perdues en raison de la réduction de l'horaire de travail
</t>
        </r>
        <r>
          <rPr>
            <u/>
            <sz val="9"/>
            <color indexed="81"/>
            <rFont val="Segoe UI"/>
            <family val="2"/>
          </rPr>
          <t>Travailleurs dont le temps de travail est convenu:</t>
        </r>
        <r>
          <rPr>
            <sz val="9"/>
            <color indexed="81"/>
            <rFont val="Segoe UI"/>
            <family val="2"/>
          </rPr>
          <t xml:space="preserve">
Heures à effectuer dans le mois en cours
- heures travaillées en moins (heures en plus incluses)
- absences payées en moins/non payées comme vacances, jours férié, absences en cas de maladie, d'accident, de service militaire ou de protection civile, d'école, etc.
=&gt;heures perdues en raison de la réduction de l'horaire de travail
</t>
        </r>
        <r>
          <rPr>
            <u/>
            <sz val="9"/>
            <color indexed="81"/>
            <rFont val="Segoe UI"/>
            <family val="2"/>
          </rPr>
          <t xml:space="preserve">
Travailleurs sur appel:</t>
        </r>
        <r>
          <rPr>
            <sz val="9"/>
            <color indexed="81"/>
            <rFont val="Segoe UI"/>
            <family val="2"/>
          </rPr>
          <t xml:space="preserve">
voir p. 2</t>
        </r>
      </text>
    </comment>
    <comment ref="B8" authorId="1">
      <text>
        <r>
          <rPr>
            <sz val="9"/>
            <color indexed="81"/>
            <rFont val="Segoe UI"/>
            <family val="2"/>
          </rPr>
          <t>Somme des salaires de tous les employés de cette catégorie</t>
        </r>
      </text>
    </comment>
  </commentList>
</comments>
</file>

<file path=xl/sharedStrings.xml><?xml version="1.0" encoding="utf-8"?>
<sst xmlns="http://schemas.openxmlformats.org/spreadsheetml/2006/main" count="160" uniqueCount="115">
  <si>
    <t>Fr.</t>
  </si>
  <si>
    <t xml:space="preserve">                                                    
</t>
  </si>
  <si>
    <t>Email</t>
  </si>
  <si>
    <t>Fehlermeldungen (werden ausgeblendet)</t>
  </si>
  <si>
    <t>Zulässige Monate</t>
  </si>
  <si>
    <t>Service</t>
  </si>
  <si>
    <t>---</t>
  </si>
  <si>
    <t>a) 
&lt;= 3'470</t>
  </si>
  <si>
    <t>c) 
&gt;= 4'340</t>
  </si>
  <si>
    <t>Etage 1</t>
  </si>
  <si>
    <t>Etage 2</t>
  </si>
  <si>
    <t>AG-Beiträge</t>
  </si>
  <si>
    <t>Demande et décompte d’indemnité en cas de réduction de l’horaire de travail</t>
  </si>
  <si>
    <t>Pour afficher les informations sur les champs, déplacez le curseur sur le coin rouge.</t>
  </si>
  <si>
    <t>Entreprise</t>
  </si>
  <si>
    <t>Caisse de chômage</t>
  </si>
  <si>
    <t>Secteur d'exploitation</t>
  </si>
  <si>
    <t>REE + Sct. No.</t>
  </si>
  <si>
    <t>Personne responsable</t>
  </si>
  <si>
    <t>Téléphone</t>
  </si>
  <si>
    <t>Relation bancaire (numéro IBAN)</t>
  </si>
  <si>
    <t>Période de décompte (mois)</t>
  </si>
  <si>
    <t>En principe, la période de décompte correspond toujours au mois civil complet.</t>
  </si>
  <si>
    <t>Introduction de la RHT</t>
  </si>
  <si>
    <t>Fin de la RHT</t>
  </si>
  <si>
    <t>Pertes de travail pour raisons économiques</t>
  </si>
  <si>
    <t>Nombre de travailleurs ayants droit</t>
  </si>
  <si>
    <t>Nombre de travailleurs concernés par la réduction de l’horaire de travail (RHT)</t>
  </si>
  <si>
    <r>
      <rPr>
        <sz val="11"/>
        <color theme="1"/>
        <rFont val="Arial"/>
        <family val="2"/>
      </rPr>
      <t xml:space="preserve">Somme globale des heures à effectuer normalement </t>
    </r>
    <r>
      <rPr>
        <u/>
        <sz val="11"/>
        <color rgb="FF000000"/>
        <rFont val="Arial"/>
        <family val="2"/>
      </rPr>
      <t>pour tous les travailleurs ayants droit</t>
    </r>
  </si>
  <si>
    <t>heures</t>
  </si>
  <si>
    <r>
      <rPr>
        <sz val="11"/>
        <color theme="1"/>
        <rFont val="Arial"/>
        <family val="2"/>
      </rPr>
      <t xml:space="preserve">Somme des heures perdues pour des raisons économiques pour </t>
    </r>
    <r>
      <rPr>
        <u/>
        <sz val="11"/>
        <color rgb="FF000000"/>
        <rFont val="Arial"/>
        <family val="2"/>
      </rPr>
      <t>tous les travailleurs concernés par la RHT</t>
    </r>
  </si>
  <si>
    <t>Pourcentage de la perte de travail pour des raisons économiques</t>
  </si>
  <si>
    <t>Erreur nombre</t>
  </si>
  <si>
    <t>Erreur heures</t>
  </si>
  <si>
    <t>Perte de gain</t>
  </si>
  <si>
    <r>
      <rPr>
        <sz val="11"/>
        <color theme="1"/>
        <rFont val="Arial"/>
        <family val="2"/>
      </rPr>
      <t xml:space="preserve">Somme des salaires soumis aux cotisations AVS </t>
    </r>
    <r>
      <rPr>
        <u/>
        <sz val="11"/>
        <color rgb="FF000000"/>
        <rFont val="Arial"/>
        <family val="2"/>
      </rPr>
      <t>de tous les travailleurs ayants droit</t>
    </r>
    <r>
      <rPr>
        <sz val="11"/>
        <color rgb="FF000000"/>
        <rFont val="Arial"/>
        <family val="2"/>
      </rPr>
      <t xml:space="preserve">
(max. 12'350 francs par personne)</t>
    </r>
  </si>
  <si>
    <t>CHF</t>
  </si>
  <si>
    <t>Somme des salaires pour les heures perdues (% de la perte de travail pour des raisons économiques)</t>
  </si>
  <si>
    <t>Somme dépasse montant max. autorisé  'Nbre travailleurs x max Fr. 12’350</t>
  </si>
  <si>
    <t>Calcul de l’indemnité</t>
  </si>
  <si>
    <t>Indemnité de la somme des salaires pour les heures perdues</t>
  </si>
  <si>
    <t>Jour d'attente plus grand/égal à perte</t>
  </si>
  <si>
    <t>% mini. heures perdues non atteint</t>
  </si>
  <si>
    <t>Erreur: pas le même mois</t>
  </si>
  <si>
    <t>Erreur date: calcul au pro rata seulement autorisé pour le même mois</t>
  </si>
  <si>
    <t>Personnes n’ayant pas droit à l’indemnité</t>
  </si>
  <si>
    <t>Travailleurs dont la perte de travail ne peut pas être déterminée (p. ex. dans le cas des personnes travaillant sur appel depuis moins de 6 mois pour la même entreprise) ou dont le temps de travail ne peut pas être vérifié;
travailleurs dont les rapports de travail ont été résiliés ou sont de durée déterminée (voir à ce propos les FAQ du formulaire), apprentis ou personnes travaillant au service d'une organisation de travail temporaire;
personnes qui fixent les décisions que prend l'employeur ou peuvent les influencer considérablement en qualité d'associé, de membre d'un organe dirigeant de l'entreprise ou encore de détenteur d'une participation financière à l'entreprise, ainsi que les conjoints ou partenaires enregistrés de ces personnes travaillant dans l'entreprise;
travailleurs qui ne sont pas d'accord avec la réduction de l'horaire de travail.
=&gt; Ces personnes ne doivent pas être mentionnées sur le décompte.</t>
  </si>
  <si>
    <t>Personnes travaillant sur appel qui ont un contrat de travail à durée indéterminée</t>
  </si>
  <si>
    <t>Les personnes travaillant sur appel qui ont un contrat de travail à durée indéterminée ont droit à l’indemnisation en cas de réduction de l’horaire de travail si elles travaillent pour la même entreprise depuis au moins 6 mois. 
Pour le gain déterminant et les heures à effectuer par mois, il faut se référer à la moyenne des six ou douze derniers mois avant l’introduction de la réduction de l’horaire de travail. Le résultat pris en compte est celui qui est le plus favorable au travailleur. 
Le gain mensuel moyen est à indiquer à la rubrique «Somme des salaires soumis aux cotisations AVS de tous les travailleurs ayants droit». Le nombre mensuel moyen d’heures à effectuer est à indiquer à la rubrique «Somme globale des heures à effectuer normalement pour tous les travailleurs ayants droit ». 
Les heures de travail perdues pour des motifs économiques peuvent être comptabilisées au maximum jusqu’à concurrence des heures à effectuer en moyenne mensuelle. 
Exemple:
Temps de travail mensuel moyen et gain mensuel moyen pendant les six derniers mois: 30 heures / 900 francs
Temps de travail mensuel moyen et gain mensuel moyen pendant les douze derniers mois: 40 heures / 1'200 francs (résultat le plus favorable).</t>
  </si>
  <si>
    <t>Somme des salaires AVS soumis à cotisations</t>
  </si>
  <si>
    <r>
      <t xml:space="preserve">Comprend les allocations soumises à cotisation AVS ainsi que la part due sur le 13e salaire mensuel ou les gratifications, indemnités de vacances et de jours fériés pour les travailleurs au salaire horaire, mais au </t>
    </r>
    <r>
      <rPr>
        <u/>
        <sz val="10"/>
        <color theme="1"/>
        <rFont val="Arial"/>
        <family val="2"/>
      </rPr>
      <t>maximum 12'350 francs par personne</t>
    </r>
    <r>
      <rPr>
        <sz val="10"/>
        <color theme="1"/>
        <rFont val="Arial"/>
        <family val="2"/>
      </rPr>
      <t>.
Ne sont pas prises en compte les indemnités pour heures supplémentaires, les allocations pour inconvénients liés à l’exécution du travail telles qu’allocations pour travail de chantier ou travail salissant, ni les indemnités pour frais.</t>
    </r>
  </si>
  <si>
    <t>Informations devant être attestées par l'entreprise</t>
  </si>
  <si>
    <t>Les informations communiquées concernant les heures à effectuer normalement, les heures perdues pour des raisons économiques ainsi que la somme des salaires doivent être attestées par des justificatifs adéquats fournis par l’entreprise, p. ex. listes d’heures et journaux de salaires.</t>
  </si>
  <si>
    <r>
      <t xml:space="preserve">Pour un traitement efficace du décompte et un versement aussi rapide que possible de l'indemnité en cas de réduction de l'horaire de travail, nous demandons à l'entreprise de bien vouloir souligner dans ses documents </t>
    </r>
    <r>
      <rPr>
        <u/>
        <sz val="10"/>
        <rFont val="Arial"/>
        <family val="2"/>
      </rPr>
      <t>le total des heures à effectuer ainsi que le total des salaires soumis aux cotisations AVS</t>
    </r>
    <r>
      <rPr>
        <sz val="10"/>
        <rFont val="Arial"/>
        <family val="2"/>
      </rPr>
      <t>.</t>
    </r>
  </si>
  <si>
    <t>Délai de remise</t>
  </si>
  <si>
    <t>La demande d’indemnité en cas de réduction de l’horaire de travail doit être présentée au plus tard dans les trois mois après l’expiration de chaque période de décompte auprès de la caisse de chômage désignée dans le préavis. Ce délai s’applique également en cas d’action avec effet suspensif, p. ex. une opposition.</t>
  </si>
  <si>
    <t>L’employeur confirme par sa signature que toutes les informations communiquées sont conformes à la vérité. Il confirme en outre avoir versé l'indemnité en cas de réduction de l'horaire de travail aux travailleurs à la date ordinaire du paiement.</t>
  </si>
  <si>
    <t>Celui qui ne remplit pas le présent formulaire de manière conforme à la vérité s'expose à des sanctions pénales (art. 105 ss. LACI).</t>
  </si>
  <si>
    <t xml:space="preserve">Lieu et date  </t>
  </si>
  <si>
    <t>Timbre de l’entreprise et signature valable</t>
  </si>
  <si>
    <r>
      <rPr>
        <u/>
        <sz val="10"/>
        <rFont val="Arial"/>
        <family val="2"/>
      </rPr>
      <t>Exemple pour septembre 2020 (22 jours de travail):</t>
    </r>
    <r>
      <rPr>
        <sz val="10"/>
        <rFont val="Arial"/>
        <family val="2"/>
      </rPr>
      <t xml:space="preserve">
Introduction RHT 14.9.2020, heures à effectuer pendant tout le mois 1'760 heures, somme des salaires soumis à cotisation AVS de tout le mois Fr. 80'000
Calcul au pro rata du 14.9. - 30.9.20 (13 jours):
Heures à effectuer 1040 heures (1760 / 22 x 13), somme des salaires soumis à cotisation AVS Fr. 47'272.70 (80'000 / 22 x 13)</t>
    </r>
  </si>
  <si>
    <t>Annexes:</t>
  </si>
  <si>
    <r>
      <t xml:space="preserve">Aperçu de la répartition des catégories de salaire selon le formulaire supplémentaire "Attribution aux catégories de salaire" </t>
    </r>
    <r>
      <rPr>
        <sz val="11"/>
        <rFont val="Arial"/>
        <family val="2"/>
      </rPr>
      <t>(Les données sont reprises automatiquement du formulaire supplémentaire "Attribution aux catégories de salaire")</t>
    </r>
  </si>
  <si>
    <t>Catégories de salaire:
francs / mois pour un emploi à temps complet</t>
  </si>
  <si>
    <t>Somme</t>
  </si>
  <si>
    <t>Taux d'indemnisation</t>
  </si>
  <si>
    <t>Mois</t>
  </si>
  <si>
    <t>Période prorata</t>
  </si>
  <si>
    <t>jours de travail</t>
  </si>
  <si>
    <t>Taux d'occupation</t>
  </si>
  <si>
    <t>Durée normale du travail hebdomadaire en cas d'emploi à temps complet</t>
  </si>
  <si>
    <t>Somme des heures à effectuer normalement pour la période de la RHT</t>
  </si>
  <si>
    <t>Somme des heures perdues pour des raisons économiques</t>
  </si>
  <si>
    <t xml:space="preserve">Somme de la durée normale du travail hebdomadaire </t>
  </si>
  <si>
    <t xml:space="preserve">Somme des salaires </t>
  </si>
  <si>
    <t>Salaire trop élevé</t>
  </si>
  <si>
    <t>La durée de travail hebdomadaire manque</t>
  </si>
  <si>
    <t>Heures perdues
&gt;heures à effectuer normalement</t>
  </si>
  <si>
    <t>Saisir individuellement!</t>
  </si>
  <si>
    <t>Tous avec des salaires &gt;4340 francs</t>
  </si>
  <si>
    <t>Administration</t>
  </si>
  <si>
    <t>Réception</t>
  </si>
  <si>
    <t>Cuisine</t>
  </si>
  <si>
    <t>Tous avec des salaires &gt; 4340 francs</t>
  </si>
  <si>
    <t>Jours de travail</t>
  </si>
  <si>
    <t>mois entier</t>
  </si>
  <si>
    <t>dans la période</t>
  </si>
  <si>
    <t>Employés concernés
&gt;employés ayants droit</t>
  </si>
  <si>
    <r>
      <t>Calcul au prorata</t>
    </r>
    <r>
      <rPr>
        <sz val="11"/>
        <rFont val="Arial"/>
        <family val="2"/>
      </rPr>
      <t xml:space="preserve"> (à compléter uniquement dans des cas exceptionnels - voir explications au verso)</t>
    </r>
  </si>
  <si>
    <t>Si les heures perdues représentent moins de 10 % des heures à effectuer normalement, le travailleur n’a pas droit à l’indemnité.</t>
  </si>
  <si>
    <t>Indemnité en cas de réduction de l’horaire de travail</t>
  </si>
  <si>
    <t xml:space="preserve">Calcul au prorata </t>
  </si>
  <si>
    <t>Si durant le mois de l’introduction ou de la fin du chômage partiel, la perte de travail, calculée sur le mois civil entier, n’atteint pas le seuil de 10 %, il est nécessaire de vérifier si cette clause minimale de 10 % est atteinte durant la partie de la période de décompte où le chômage partiel a été demandé (par ex. du 1er au 10 ou du 14 au 30). Un calcul au prorata de la somme globale des heures à effectuer normalement et de la somme des salaires soumis aux cotisations AVS est nécessaire. Ces dernières devront être saisies dans les champs correspondants.</t>
  </si>
  <si>
    <t>durée de travail hebdomadaire moyenne pour la catégorie b)</t>
  </si>
  <si>
    <r>
      <rPr>
        <b/>
        <sz val="11"/>
        <rFont val="Arial"/>
        <family val="2"/>
      </rPr>
      <t xml:space="preserve">Veuillez s’il vous plaît compléter le formulaire supplémentaire «Attribution aux catégories de salaire».
</t>
    </r>
    <r>
      <rPr>
        <sz val="11"/>
        <rFont val="Arial"/>
        <family val="2"/>
      </rPr>
      <t xml:space="preserve">Les données du formulaire supplémentaire sont reprises automatiquement dans les champs suivants. </t>
    </r>
  </si>
  <si>
    <t>Somme des salaires en cas d'emploi à temps complet</t>
  </si>
  <si>
    <t>employés ayants droit</t>
  </si>
  <si>
    <t>employés concernés par la RHT</t>
  </si>
  <si>
    <t>durée du travail hebdomadaire moyenne</t>
  </si>
  <si>
    <t>somme des heures à effectuer normalement</t>
  </si>
  <si>
    <t xml:space="preserve">somme des heures perdues </t>
  </si>
  <si>
    <t xml:space="preserve">somme des salaires </t>
  </si>
  <si>
    <t>Timbre de l'entreprise et signature valable</t>
  </si>
  <si>
    <t>Diese Spalten werden ausgeblendet!</t>
  </si>
  <si>
    <t>b) &gt; 3'470 et &lt; 4'340</t>
  </si>
  <si>
    <t xml:space="preserve">Catégorie d'employé ou nom de la personne </t>
  </si>
  <si>
    <t>Pour les revenus jusqu'à 3'470 francs (emploi à temps complet), l'indemnité en cas de RHT est de 100 %; pour les revenus situés entre 3'470 et 4'340 francs, l’indemnité en cas de RHT se monte à au moins 3'470 francs en cas de perte de gain complète. Les pertes de gain partielles sont indemnisées proportionnellement. Dans le cas d'un emploi à temps partiel, les revenus et les montants minimum pour l'indemnité en cas de RHT sont calculés proportionnellement.</t>
  </si>
  <si>
    <r>
      <rPr>
        <b/>
        <sz val="12"/>
        <rFont val="Arial"/>
        <family val="2"/>
      </rPr>
      <t>Formulaire supplémentaire pour l'attribution aux catégories de salaire</t>
    </r>
    <r>
      <rPr>
        <sz val="11"/>
        <rFont val="Arial"/>
        <family val="2"/>
      </rPr>
      <t xml:space="preserve"> concernant la demande et le décompte de l'indemnité en cas de RHT, pour les entreprises avec des personnes ayant un revenu inférieur à 4'340 francs par mois (pour un emploi à temps complet ou correspondants à un emploi à temps complet en cas d'emploi à temps partiel) concernées par la RHT.</t>
    </r>
  </si>
  <si>
    <r>
      <rPr>
        <b/>
        <sz val="12"/>
        <color theme="1"/>
        <rFont val="Arial"/>
        <family val="2"/>
      </rPr>
      <t>Exemple</t>
    </r>
    <r>
      <rPr>
        <sz val="11"/>
        <color theme="1"/>
        <rFont val="Arial"/>
        <family val="2"/>
      </rPr>
      <t xml:space="preserve">:
</t>
    </r>
    <r>
      <rPr>
        <b/>
        <sz val="12"/>
        <color theme="1"/>
        <rFont val="Arial"/>
        <family val="2"/>
      </rPr>
      <t xml:space="preserve">Formulaire supplémentaire pour l'attribution aux catégories de salaire </t>
    </r>
    <r>
      <rPr>
        <sz val="12"/>
        <color theme="1"/>
        <rFont val="Arial"/>
        <family val="2"/>
      </rPr>
      <t>concernant la demande et le décompte de l'indemnité en cas de RHT, pour les entreprises avec des personnes ayant un revenu inférieur à 4'340 francs par mois (pour un emploi à temps complet ou correspondants à un emploi à temps complet en cas d'emploi à temps partiel) concernées par la RHT.</t>
    </r>
  </si>
  <si>
    <t>Les catégories d'employés qui ont le même salaire et le même taux d'occupation peuvent être saisies ensemble. Pour les travailleurs sur appel, le salaire et le taux d'occupation contractuels se calculent sur la base du revenu moyen et du taux d'occupation moyen des six ou douze mois qui précèdent l'introduction de la réduction de l'horaire de travail pour la personne concernée. C'est le résultat le plus favorable à l'employé qui sera pris en compte. Toutes les personnes qui ont un salaire supérieur à 4'340 francs pour un emploi à temps complet ou correspondants à un emploi à temps complet en cas d'emploi à temps partiel peuvent être saisies ensemble sur une même ligne, à la ligne 8 (champs bleu clair en caractères italiques).</t>
  </si>
  <si>
    <t>Somme des salaires soumis aux cotisations AVS par catégorie/pers. et par mois</t>
  </si>
  <si>
    <t>Nombre d'employés ayants droit</t>
  </si>
  <si>
    <t>Nombre d'employés touchés par la RHT</t>
  </si>
  <si>
    <t>Catégorie de salaires</t>
  </si>
  <si>
    <r>
      <t xml:space="preserve">Valable pour la période de décompte de décembre 2020 à mars 2021, pour les entreprises </t>
    </r>
    <r>
      <rPr>
        <b/>
        <sz val="11"/>
        <rFont val="Arial"/>
        <family val="2"/>
      </rPr>
      <t>avec des personnes ayant un revenu inférieur à 4340 francs par mois</t>
    </r>
    <r>
      <rPr>
        <sz val="11"/>
        <rFont val="Arial"/>
        <family val="2"/>
      </rPr>
      <t xml:space="preserve"> (pour un emploi à temps complet ou correspondants à un emploi à temps complet en cas d’emploi à temps partiel) concernées par la réduction de l'horaire de travail.</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</si>
</sst>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d/mm/yy;@"/>
    <numFmt numFmtId="165" formatCode="mm\ yyyy"/>
    <numFmt numFmtId="166" formatCode="mmmm\ yyyy"/>
    <numFmt numFmtId="167" formatCode="0.000%"/>
  </numFmts>
  <fonts count="28" x14ac:knownFonts="1">
    <font>
      <sz val="11"/>
      <color theme="1"/>
      <name val="Arial"/>
      <family val="2"/>
    </font>
    <font>
      <sz val="10"/>
      <name val="Arial"/>
      <family val="2"/>
    </font>
    <font>
      <sz val="12"/>
      <name val="Arial"/>
      <family val="2"/>
    </font>
    <font>
      <b/>
      <sz val="12"/>
      <name val="Arial"/>
      <family val="2"/>
    </font>
    <font>
      <sz val="11"/>
      <name val="Arial"/>
      <family val="2"/>
    </font>
    <font>
      <b/>
      <sz val="11"/>
      <name val="Arial"/>
      <family val="2"/>
    </font>
    <font>
      <sz val="12"/>
      <color theme="1"/>
      <name val="Arial"/>
      <family val="2"/>
    </font>
    <font>
      <sz val="9"/>
      <color indexed="81"/>
      <name val="Segoe UI"/>
      <family val="2"/>
    </font>
    <font>
      <b/>
      <sz val="9"/>
      <color indexed="81"/>
      <name val="Segoe UI"/>
      <family val="2"/>
    </font>
    <font>
      <sz val="11"/>
      <color rgb="FFFF0000"/>
      <name val="Arial"/>
      <family val="2"/>
    </font>
    <font>
      <b/>
      <sz val="10"/>
      <color theme="1"/>
      <name val="Arial"/>
      <family val="2"/>
    </font>
    <font>
      <sz val="10"/>
      <color theme="1"/>
      <name val="Arial"/>
      <family val="2"/>
    </font>
    <font>
      <u/>
      <sz val="10"/>
      <name val="Arial"/>
      <family val="2"/>
    </font>
    <font>
      <u/>
      <sz val="9"/>
      <color indexed="81"/>
      <name val="Segoe UI"/>
      <family val="2"/>
    </font>
    <font>
      <b/>
      <sz val="11"/>
      <color theme="1"/>
      <name val="Arial"/>
      <family val="2"/>
    </font>
    <font>
      <b/>
      <sz val="11"/>
      <color rgb="FFFF0000"/>
      <name val="Arial"/>
      <family val="2"/>
    </font>
    <font>
      <b/>
      <sz val="12"/>
      <color theme="1"/>
      <name val="Arial"/>
      <family val="2"/>
    </font>
    <font>
      <sz val="9"/>
      <color theme="1"/>
      <name val="Arial"/>
      <family val="2"/>
    </font>
    <font>
      <b/>
      <sz val="9"/>
      <color theme="1"/>
      <name val="Arial"/>
      <family val="2"/>
    </font>
    <font>
      <i/>
      <sz val="11"/>
      <color theme="1"/>
      <name val="Arial"/>
      <family val="2"/>
    </font>
    <font>
      <b/>
      <i/>
      <sz val="11"/>
      <color theme="1"/>
      <name val="Arial"/>
      <family val="2"/>
    </font>
    <font>
      <u/>
      <sz val="11"/>
      <color rgb="FF000000"/>
      <name val="Arial"/>
      <family val="2"/>
    </font>
    <font>
      <sz val="11"/>
      <color rgb="FF000000"/>
      <name val="Arial"/>
      <family val="2"/>
    </font>
    <font>
      <u/>
      <sz val="10"/>
      <color theme="1"/>
      <name val="Arial"/>
      <family val="2"/>
    </font>
    <font>
      <b/>
      <sz val="10"/>
      <name val="Arial"/>
      <family val="2"/>
    </font>
    <font>
      <b/>
      <sz val="14"/>
      <color theme="1"/>
      <name val="Arial"/>
      <family val="2"/>
    </font>
    <font>
      <b/>
      <i/>
      <sz val="11"/>
      <name val="Arial"/>
      <family val="2"/>
    </font>
    <font>
      <sz val="8"/>
      <name val="Arial"/>
      <family val="2"/>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theme="7" tint="0.59999389629810485"/>
        <bgColor indexed="64"/>
      </patternFill>
    </fill>
    <fill>
      <patternFill patternType="solid">
        <fgColor theme="4" tint="0.79998168889431442"/>
        <bgColor indexed="64"/>
      </patternFill>
    </fill>
  </fills>
  <borders count="44">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medium">
        <color auto="1"/>
      </left>
      <right style="medium">
        <color auto="1"/>
      </right>
      <top style="medium">
        <color auto="1"/>
      </top>
      <bottom style="medium">
        <color auto="1"/>
      </bottom>
      <diagonal/>
    </border>
    <border>
      <left/>
      <right style="thin">
        <color theme="0" tint="-0.24994659260841701"/>
      </right>
      <top style="thin">
        <color auto="1"/>
      </top>
      <bottom style="thin">
        <color theme="0" tint="-0.24994659260841701"/>
      </bottom>
      <diagonal/>
    </border>
    <border>
      <left style="thin">
        <color theme="0" tint="-0.24994659260841701"/>
      </left>
      <right style="thin">
        <color theme="0" tint="-0.24994659260841701"/>
      </right>
      <top style="thin">
        <color auto="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auto="1"/>
      </bottom>
      <diagonal/>
    </border>
    <border>
      <left style="thin">
        <color theme="0" tint="-0.24994659260841701"/>
      </left>
      <right style="thin">
        <color theme="0" tint="-0.24994659260841701"/>
      </right>
      <top style="thin">
        <color theme="0" tint="-0.24994659260841701"/>
      </top>
      <bottom style="thin">
        <color auto="1"/>
      </bottom>
      <diagonal/>
    </border>
    <border>
      <left style="thin">
        <color theme="0" tint="-0.24994659260841701"/>
      </left>
      <right/>
      <top style="thin">
        <color theme="0" tint="-0.24994659260841701"/>
      </top>
      <bottom style="thin">
        <color auto="1"/>
      </bottom>
      <diagonal/>
    </border>
    <border>
      <left/>
      <right style="thin">
        <color theme="0" tint="-0.24994659260841701"/>
      </right>
      <top/>
      <bottom style="thin">
        <color auto="1"/>
      </bottom>
      <diagonal/>
    </border>
    <border>
      <left style="thin">
        <color theme="0" tint="-0.24994659260841701"/>
      </left>
      <right style="thin">
        <color theme="0" tint="-0.24994659260841701"/>
      </right>
      <top/>
      <bottom style="thin">
        <color auto="1"/>
      </bottom>
      <diagonal/>
    </border>
    <border>
      <left style="thin">
        <color theme="0" tint="-0.24994659260841701"/>
      </left>
      <right/>
      <top/>
      <bottom style="thin">
        <color auto="1"/>
      </bottom>
      <diagonal/>
    </border>
    <border>
      <left/>
      <right style="thin">
        <color theme="0" tint="-0.24994659260841701"/>
      </right>
      <top style="thin">
        <color auto="1"/>
      </top>
      <bottom/>
      <diagonal/>
    </border>
    <border>
      <left style="thin">
        <color theme="0" tint="-0.24994659260841701"/>
      </left>
      <right style="thin">
        <color theme="0" tint="-0.24994659260841701"/>
      </right>
      <top style="thin">
        <color auto="1"/>
      </top>
      <bottom/>
      <diagonal/>
    </border>
    <border>
      <left style="thin">
        <color theme="0" tint="-0.24994659260841701"/>
      </left>
      <right/>
      <top style="thin">
        <color auto="1"/>
      </top>
      <bottom/>
      <diagonal/>
    </border>
    <border>
      <left/>
      <right/>
      <top style="thin">
        <color theme="0" tint="-0.24994659260841701"/>
      </top>
      <bottom style="thin">
        <color theme="0" tint="-0.24994659260841701"/>
      </bottom>
      <diagonal/>
    </border>
    <border>
      <left/>
      <right/>
      <top style="thin">
        <color theme="0" tint="-0.24994659260841701"/>
      </top>
      <bottom style="thin">
        <color auto="1"/>
      </bottom>
      <diagonal/>
    </border>
    <border>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auto="1"/>
      </top>
      <bottom style="thin">
        <color auto="1"/>
      </bottom>
      <diagonal/>
    </border>
    <border>
      <left style="thin">
        <color theme="0" tint="-0.24994659260841701"/>
      </left>
      <right/>
      <top style="thin">
        <color auto="1"/>
      </top>
      <bottom style="thin">
        <color auto="1"/>
      </bottom>
      <diagonal/>
    </border>
    <border>
      <left style="thin">
        <color theme="0" tint="-0.24994659260841701"/>
      </left>
      <right style="thin">
        <color theme="0" tint="-0.24994659260841701"/>
      </right>
      <top style="thin">
        <color auto="1"/>
      </top>
      <bottom style="thin">
        <color auto="1"/>
      </bottom>
      <diagonal/>
    </border>
    <border>
      <left/>
      <right/>
      <top/>
      <bottom style="medium">
        <color auto="1"/>
      </bottom>
      <diagonal/>
    </border>
  </borders>
  <cellStyleXfs count="1">
    <xf numFmtId="0" fontId="0" fillId="0" borderId="0"/>
  </cellStyleXfs>
  <cellXfs count="312">
    <xf numFmtId="0" fontId="0" fillId="0" borderId="0" xfId="0"/>
    <xf numFmtId="0" fontId="2" fillId="0" borderId="0" xfId="0" applyFont="1"/>
    <xf numFmtId="0" fontId="4" fillId="0" borderId="2" xfId="0" applyFont="1" applyFill="1" applyBorder="1" applyAlignment="1">
      <alignment vertical="center"/>
    </xf>
    <xf numFmtId="0" fontId="4" fillId="0" borderId="0" xfId="0" applyFont="1" applyAlignment="1">
      <alignment vertical="center"/>
    </xf>
    <xf numFmtId="0" fontId="1" fillId="0" borderId="0" xfId="0" applyFont="1" applyAlignment="1">
      <alignment wrapText="1"/>
    </xf>
    <xf numFmtId="0" fontId="0" fillId="0" borderId="0" xfId="0" applyAlignment="1">
      <alignment wrapText="1"/>
    </xf>
    <xf numFmtId="0" fontId="0" fillId="0" borderId="0" xfId="0" applyAlignment="1">
      <alignment vertical="center"/>
    </xf>
    <xf numFmtId="0" fontId="4" fillId="0" borderId="0" xfId="0" applyFont="1" applyBorder="1" applyAlignment="1">
      <alignment horizontal="left" vertical="center"/>
    </xf>
    <xf numFmtId="0" fontId="5" fillId="0" borderId="0" xfId="0" applyFont="1" applyBorder="1" applyAlignment="1">
      <alignment horizontal="left" vertical="center"/>
    </xf>
    <xf numFmtId="0" fontId="5" fillId="0" borderId="0" xfId="0" applyFont="1" applyAlignment="1">
      <alignment horizontal="left" vertical="center"/>
    </xf>
    <xf numFmtId="4" fontId="2" fillId="0" borderId="0" xfId="0" applyNumberFormat="1" applyFont="1"/>
    <xf numFmtId="4" fontId="4" fillId="0" borderId="9" xfId="0" applyNumberFormat="1" applyFont="1" applyBorder="1" applyAlignment="1">
      <alignment vertical="center"/>
    </xf>
    <xf numFmtId="0" fontId="4" fillId="0" borderId="0" xfId="0" applyFont="1" applyAlignment="1">
      <alignment horizontal="right" vertical="center"/>
    </xf>
    <xf numFmtId="4" fontId="4" fillId="0" borderId="2" xfId="0" applyNumberFormat="1" applyFont="1" applyFill="1" applyBorder="1" applyAlignment="1">
      <alignment vertical="center"/>
    </xf>
    <xf numFmtId="0" fontId="4" fillId="0" borderId="0" xfId="0" applyFont="1" applyBorder="1" applyAlignment="1">
      <alignment horizontal="right" vertical="center"/>
    </xf>
    <xf numFmtId="0" fontId="5" fillId="0" borderId="13" xfId="0" applyFont="1" applyBorder="1" applyAlignment="1">
      <alignment horizontal="right" vertical="center"/>
    </xf>
    <xf numFmtId="4" fontId="4" fillId="0" borderId="11" xfId="0" applyNumberFormat="1" applyFont="1" applyBorder="1" applyAlignment="1">
      <alignment vertical="center"/>
    </xf>
    <xf numFmtId="0" fontId="4" fillId="0" borderId="1" xfId="0" applyFont="1" applyFill="1" applyBorder="1" applyAlignment="1">
      <alignment horizontal="left" vertical="top"/>
    </xf>
    <xf numFmtId="0" fontId="5" fillId="0" borderId="3" xfId="0" applyFont="1" applyFill="1" applyBorder="1" applyAlignment="1">
      <alignment vertical="center"/>
    </xf>
    <xf numFmtId="49" fontId="5" fillId="0" borderId="0" xfId="0" applyNumberFormat="1" applyFont="1" applyFill="1" applyBorder="1" applyAlignment="1">
      <alignment vertical="center" wrapText="1"/>
    </xf>
    <xf numFmtId="49" fontId="5" fillId="0" borderId="5" xfId="0" applyNumberFormat="1" applyFont="1" applyFill="1" applyBorder="1" applyAlignment="1">
      <alignment vertical="center" wrapText="1"/>
    </xf>
    <xf numFmtId="0" fontId="4" fillId="0" borderId="4" xfId="0" applyFont="1" applyFill="1" applyBorder="1" applyAlignment="1">
      <alignment horizontal="left" vertical="center"/>
    </xf>
    <xf numFmtId="0" fontId="4" fillId="0" borderId="4" xfId="0" applyFont="1" applyFill="1" applyBorder="1" applyAlignment="1">
      <alignment vertical="center"/>
    </xf>
    <xf numFmtId="0" fontId="4" fillId="0" borderId="0" xfId="0" applyFont="1" applyFill="1" applyBorder="1" applyAlignment="1">
      <alignment vertical="center"/>
    </xf>
    <xf numFmtId="49" fontId="5" fillId="0" borderId="0" xfId="0" applyNumberFormat="1" applyFont="1" applyFill="1" applyBorder="1" applyAlignment="1">
      <alignment horizontal="left" vertical="center" wrapText="1"/>
    </xf>
    <xf numFmtId="49" fontId="5" fillId="0" borderId="5" xfId="0" applyNumberFormat="1" applyFont="1" applyFill="1" applyBorder="1" applyAlignment="1">
      <alignment horizontal="left" vertical="center" wrapText="1"/>
    </xf>
    <xf numFmtId="0" fontId="6" fillId="0" borderId="0" xfId="0" applyFont="1" applyAlignment="1">
      <alignment vertical="center"/>
    </xf>
    <xf numFmtId="4" fontId="5" fillId="0" borderId="14" xfId="0" applyNumberFormat="1" applyFont="1" applyBorder="1" applyAlignment="1">
      <alignment horizontal="right" vertical="center" wrapText="1"/>
    </xf>
    <xf numFmtId="10" fontId="5" fillId="3" borderId="10" xfId="0" applyNumberFormat="1" applyFont="1" applyFill="1" applyBorder="1" applyAlignment="1">
      <alignment horizontal="right" vertical="center"/>
    </xf>
    <xf numFmtId="0" fontId="5" fillId="0" borderId="0" xfId="0" applyFont="1" applyFill="1" applyBorder="1" applyAlignment="1">
      <alignment horizontal="left" vertical="center"/>
    </xf>
    <xf numFmtId="0" fontId="4" fillId="0" borderId="0" xfId="0" applyFont="1"/>
    <xf numFmtId="0" fontId="0" fillId="0" borderId="0" xfId="0" applyFont="1"/>
    <xf numFmtId="0" fontId="4" fillId="0" borderId="1" xfId="0" applyFont="1" applyFill="1" applyBorder="1" applyAlignment="1">
      <alignment vertical="center"/>
    </xf>
    <xf numFmtId="49" fontId="5" fillId="0" borderId="4" xfId="0" applyNumberFormat="1" applyFont="1" applyFill="1" applyBorder="1" applyAlignment="1">
      <alignment vertical="center" wrapText="1"/>
    </xf>
    <xf numFmtId="0" fontId="0" fillId="0" borderId="0" xfId="0" applyFill="1" applyBorder="1"/>
    <xf numFmtId="0" fontId="1" fillId="0" borderId="0" xfId="0" applyFont="1"/>
    <xf numFmtId="0" fontId="1" fillId="0" borderId="0" xfId="0" applyFont="1" applyFill="1"/>
    <xf numFmtId="4" fontId="1" fillId="0" borderId="0" xfId="0" applyNumberFormat="1" applyFont="1" applyFill="1"/>
    <xf numFmtId="0" fontId="11" fillId="0" borderId="0" xfId="0" applyFont="1" applyAlignment="1">
      <alignment vertical="top"/>
    </xf>
    <xf numFmtId="0" fontId="10" fillId="0" borderId="0" xfId="0" applyFont="1" applyFill="1" applyAlignment="1">
      <alignment vertical="top"/>
    </xf>
    <xf numFmtId="0" fontId="0" fillId="0" borderId="0" xfId="0" applyFill="1" applyBorder="1" applyAlignment="1">
      <alignment horizontal="right" vertical="center"/>
    </xf>
    <xf numFmtId="0" fontId="2" fillId="0" borderId="4" xfId="0" applyFont="1" applyFill="1" applyBorder="1" applyAlignment="1">
      <alignment horizontal="left" vertical="center"/>
    </xf>
    <xf numFmtId="0" fontId="2" fillId="0" borderId="6" xfId="0" applyFont="1" applyFill="1" applyBorder="1" applyAlignment="1" applyProtection="1">
      <alignment horizontal="left" vertical="center"/>
    </xf>
    <xf numFmtId="0" fontId="0" fillId="0" borderId="7" xfId="0" applyFill="1" applyBorder="1" applyAlignment="1" applyProtection="1">
      <alignment horizontal="right" vertical="center"/>
    </xf>
    <xf numFmtId="164" fontId="14" fillId="0" borderId="7" xfId="0" applyNumberFormat="1" applyFont="1" applyFill="1" applyBorder="1" applyAlignment="1" applyProtection="1">
      <alignment horizontal="center" vertical="center"/>
    </xf>
    <xf numFmtId="0" fontId="15" fillId="0" borderId="8" xfId="0" applyNumberFormat="1" applyFont="1" applyFill="1" applyBorder="1" applyAlignment="1" applyProtection="1">
      <alignment horizontal="right" vertical="center"/>
    </xf>
    <xf numFmtId="14" fontId="14" fillId="0" borderId="9" xfId="0" applyNumberFormat="1" applyFont="1" applyFill="1" applyBorder="1" applyAlignment="1" applyProtection="1">
      <alignment horizontal="center" vertical="center"/>
      <protection locked="0"/>
    </xf>
    <xf numFmtId="165" fontId="0" fillId="0" borderId="0" xfId="0" applyNumberFormat="1"/>
    <xf numFmtId="0" fontId="9" fillId="0" borderId="7" xfId="0" applyNumberFormat="1" applyFont="1" applyFill="1" applyBorder="1" applyAlignment="1" applyProtection="1">
      <alignment horizontal="right" vertical="center"/>
    </xf>
    <xf numFmtId="0" fontId="0" fillId="0" borderId="0" xfId="0" applyAlignment="1">
      <alignment horizontal="left"/>
    </xf>
    <xf numFmtId="0" fontId="0" fillId="0" borderId="0" xfId="0" applyFont="1" applyFill="1"/>
    <xf numFmtId="1" fontId="4" fillId="2" borderId="0" xfId="0" applyNumberFormat="1" applyFont="1" applyFill="1" applyAlignment="1">
      <alignment horizontal="left" vertical="center"/>
    </xf>
    <xf numFmtId="0" fontId="2" fillId="0" borderId="0" xfId="0" applyFont="1" applyAlignment="1">
      <alignment vertical="center"/>
    </xf>
    <xf numFmtId="0" fontId="4" fillId="0" borderId="0" xfId="0" applyFont="1" applyFill="1"/>
    <xf numFmtId="0" fontId="5" fillId="0" borderId="12" xfId="0" applyFont="1" applyBorder="1" applyAlignment="1">
      <alignment vertical="center"/>
    </xf>
    <xf numFmtId="0" fontId="5" fillId="0" borderId="13" xfId="0" applyFont="1" applyBorder="1" applyAlignment="1">
      <alignment vertical="center"/>
    </xf>
    <xf numFmtId="0" fontId="0" fillId="0" borderId="0" xfId="0" applyAlignment="1"/>
    <xf numFmtId="0" fontId="2" fillId="0" borderId="0" xfId="0" applyFont="1" applyFill="1" applyBorder="1" applyAlignment="1">
      <alignment vertical="center" wrapText="1"/>
    </xf>
    <xf numFmtId="0" fontId="3" fillId="0" borderId="6" xfId="0" applyFont="1" applyFill="1" applyBorder="1" applyAlignment="1">
      <alignment horizontal="left" vertical="center"/>
    </xf>
    <xf numFmtId="49" fontId="3" fillId="0" borderId="7" xfId="0" applyNumberFormat="1" applyFont="1" applyFill="1" applyBorder="1" applyAlignment="1">
      <alignment vertical="center" wrapText="1"/>
    </xf>
    <xf numFmtId="0" fontId="9" fillId="0" borderId="0" xfId="0" applyFont="1" applyFill="1" applyAlignment="1">
      <alignment horizontal="left"/>
    </xf>
    <xf numFmtId="0" fontId="16" fillId="0" borderId="0" xfId="0" applyFont="1" applyAlignment="1">
      <alignment vertical="center"/>
    </xf>
    <xf numFmtId="0" fontId="0" fillId="4" borderId="0" xfId="0" applyFill="1" applyAlignment="1">
      <alignment vertical="center"/>
    </xf>
    <xf numFmtId="165" fontId="0" fillId="4" borderId="0" xfId="0" applyNumberFormat="1" applyFill="1"/>
    <xf numFmtId="0" fontId="4" fillId="4" borderId="0" xfId="0" applyFont="1" applyFill="1" applyAlignment="1">
      <alignment horizontal="left"/>
    </xf>
    <xf numFmtId="0" fontId="4" fillId="5" borderId="0" xfId="0" applyFont="1" applyFill="1" applyAlignment="1">
      <alignment vertical="center"/>
    </xf>
    <xf numFmtId="166" fontId="3" fillId="2" borderId="17" xfId="0" applyNumberFormat="1" applyFont="1" applyFill="1" applyBorder="1" applyAlignment="1" applyProtection="1">
      <alignment horizontal="left" vertical="center" wrapText="1"/>
      <protection locked="0"/>
    </xf>
    <xf numFmtId="166" fontId="4" fillId="4" borderId="0" xfId="0" applyNumberFormat="1" applyFont="1" applyFill="1" applyAlignment="1">
      <alignment vertical="center"/>
    </xf>
    <xf numFmtId="0" fontId="2" fillId="0" borderId="7" xfId="0" applyFont="1" applyBorder="1"/>
    <xf numFmtId="0" fontId="0" fillId="0" borderId="0" xfId="0" applyNumberFormat="1"/>
    <xf numFmtId="0" fontId="14" fillId="0" borderId="0" xfId="0" applyFont="1"/>
    <xf numFmtId="0" fontId="0" fillId="0" borderId="0" xfId="0" applyFill="1"/>
    <xf numFmtId="0" fontId="0" fillId="0" borderId="2" xfId="0" applyBorder="1"/>
    <xf numFmtId="0" fontId="0" fillId="0" borderId="0" xfId="0" applyAlignment="1">
      <alignment horizontal="center"/>
    </xf>
    <xf numFmtId="4" fontId="0" fillId="0" borderId="23" xfId="0" applyNumberFormat="1" applyBorder="1" applyAlignment="1">
      <alignment horizontal="right"/>
    </xf>
    <xf numFmtId="4" fontId="0" fillId="0" borderId="23" xfId="0" applyNumberFormat="1" applyFill="1" applyBorder="1" applyAlignment="1">
      <alignment horizontal="right"/>
    </xf>
    <xf numFmtId="0" fontId="0" fillId="0" borderId="24" xfId="0" applyBorder="1"/>
    <xf numFmtId="4" fontId="0" fillId="0" borderId="26" xfId="0" applyNumberFormat="1" applyBorder="1" applyAlignment="1">
      <alignment horizontal="right"/>
    </xf>
    <xf numFmtId="4" fontId="0" fillId="0" borderId="26" xfId="0" applyNumberFormat="1" applyFill="1" applyBorder="1" applyAlignment="1">
      <alignment horizontal="right"/>
    </xf>
    <xf numFmtId="0" fontId="0" fillId="0" borderId="27" xfId="0" applyBorder="1"/>
    <xf numFmtId="0" fontId="0" fillId="0" borderId="22" xfId="0" applyBorder="1"/>
    <xf numFmtId="0" fontId="0" fillId="0" borderId="23" xfId="0" applyBorder="1"/>
    <xf numFmtId="4" fontId="0" fillId="0" borderId="23" xfId="0" applyNumberFormat="1" applyBorder="1"/>
    <xf numFmtId="0" fontId="0" fillId="0" borderId="25" xfId="0" applyBorder="1"/>
    <xf numFmtId="0" fontId="0" fillId="0" borderId="26" xfId="0" applyBorder="1"/>
    <xf numFmtId="4" fontId="0" fillId="0" borderId="26" xfId="0" quotePrefix="1" applyNumberFormat="1" applyBorder="1" applyAlignment="1">
      <alignment horizontal="right"/>
    </xf>
    <xf numFmtId="4" fontId="0" fillId="0" borderId="26" xfId="0" applyNumberFormat="1" applyBorder="1"/>
    <xf numFmtId="0" fontId="0" fillId="0" borderId="31" xfId="0" applyBorder="1"/>
    <xf numFmtId="0" fontId="0" fillId="0" borderId="32" xfId="0" applyBorder="1"/>
    <xf numFmtId="4" fontId="0" fillId="0" borderId="32" xfId="0" applyNumberFormat="1" applyBorder="1"/>
    <xf numFmtId="0" fontId="0" fillId="0" borderId="33" xfId="0" applyBorder="1"/>
    <xf numFmtId="0" fontId="0" fillId="0" borderId="34" xfId="0" applyBorder="1"/>
    <xf numFmtId="0" fontId="0" fillId="0" borderId="35" xfId="0" applyBorder="1"/>
    <xf numFmtId="4" fontId="0" fillId="0" borderId="34" xfId="0" applyNumberFormat="1" applyBorder="1" applyAlignment="1">
      <alignment horizontal="right"/>
    </xf>
    <xf numFmtId="4" fontId="0" fillId="0" borderId="35" xfId="0" applyNumberFormat="1" applyBorder="1" applyAlignment="1">
      <alignment horizontal="right"/>
    </xf>
    <xf numFmtId="0" fontId="0" fillId="2" borderId="22" xfId="0" applyFill="1" applyBorder="1" applyProtection="1">
      <protection locked="0"/>
    </xf>
    <xf numFmtId="4" fontId="0" fillId="2" borderId="23" xfId="0" applyNumberFormat="1" applyFill="1" applyBorder="1" applyAlignment="1" applyProtection="1">
      <alignment horizontal="right"/>
      <protection locked="0"/>
    </xf>
    <xf numFmtId="0" fontId="0" fillId="2" borderId="25" xfId="0" applyFill="1" applyBorder="1" applyProtection="1">
      <protection locked="0"/>
    </xf>
    <xf numFmtId="0" fontId="0" fillId="0" borderId="36" xfId="0" applyBorder="1"/>
    <xf numFmtId="0" fontId="0" fillId="0" borderId="37" xfId="0" applyBorder="1"/>
    <xf numFmtId="4" fontId="0" fillId="0" borderId="38" xfId="0" applyNumberFormat="1" applyBorder="1" applyAlignment="1">
      <alignment horizontal="right"/>
    </xf>
    <xf numFmtId="0" fontId="0" fillId="0" borderId="39" xfId="0" applyBorder="1"/>
    <xf numFmtId="4" fontId="0" fillId="0" borderId="39" xfId="0" quotePrefix="1" applyNumberFormat="1" applyBorder="1" applyAlignment="1">
      <alignment horizontal="right"/>
    </xf>
    <xf numFmtId="4" fontId="0" fillId="0" borderId="39" xfId="0" applyNumberFormat="1" applyBorder="1"/>
    <xf numFmtId="0" fontId="0" fillId="0" borderId="38" xfId="0" applyBorder="1"/>
    <xf numFmtId="4" fontId="0" fillId="0" borderId="39" xfId="0" applyNumberFormat="1" applyBorder="1" applyAlignment="1">
      <alignment horizontal="right"/>
    </xf>
    <xf numFmtId="0" fontId="0" fillId="0" borderId="41" xfId="0" applyBorder="1"/>
    <xf numFmtId="0" fontId="0" fillId="0" borderId="17" xfId="0" applyBorder="1"/>
    <xf numFmtId="10" fontId="0" fillId="0" borderId="0" xfId="0" applyNumberFormat="1" applyAlignment="1">
      <alignment vertical="center"/>
    </xf>
    <xf numFmtId="167" fontId="0" fillId="0" borderId="0" xfId="0" applyNumberFormat="1" applyAlignment="1">
      <alignment vertical="center"/>
    </xf>
    <xf numFmtId="0" fontId="14" fillId="0" borderId="30" xfId="0" applyFont="1" applyBorder="1" applyAlignment="1">
      <alignment horizontal="left" vertical="center" wrapText="1"/>
    </xf>
    <xf numFmtId="0" fontId="0" fillId="0" borderId="0" xfId="0" applyProtection="1"/>
    <xf numFmtId="0" fontId="0" fillId="0" borderId="0" xfId="0" applyAlignment="1" applyProtection="1">
      <alignment vertical="center"/>
    </xf>
    <xf numFmtId="0" fontId="0" fillId="0" borderId="0" xfId="0" applyAlignment="1" applyProtection="1">
      <alignment horizontal="center" vertical="center" wrapText="1"/>
    </xf>
    <xf numFmtId="0" fontId="0" fillId="0" borderId="0" xfId="0" applyAlignment="1" applyProtection="1">
      <alignment horizontal="center" vertical="center"/>
    </xf>
    <xf numFmtId="0" fontId="14" fillId="0" borderId="0" xfId="0" applyFont="1" applyAlignment="1" applyProtection="1">
      <alignment horizontal="center" vertical="center" wrapText="1"/>
    </xf>
    <xf numFmtId="0" fontId="0" fillId="0" borderId="0" xfId="0" applyFill="1" applyProtection="1"/>
    <xf numFmtId="4" fontId="4" fillId="0" borderId="2" xfId="0" applyNumberFormat="1" applyFont="1" applyFill="1" applyBorder="1" applyAlignment="1" applyProtection="1">
      <alignment vertical="center"/>
    </xf>
    <xf numFmtId="4" fontId="4" fillId="0" borderId="9" xfId="0" applyNumberFormat="1" applyFont="1" applyBorder="1" applyAlignment="1" applyProtection="1">
      <alignment vertical="center"/>
    </xf>
    <xf numFmtId="4" fontId="4" fillId="0" borderId="11" xfId="0" applyNumberFormat="1" applyFont="1" applyBorder="1" applyAlignment="1" applyProtection="1">
      <alignment vertical="center"/>
    </xf>
    <xf numFmtId="4" fontId="5" fillId="0" borderId="19" xfId="0" applyNumberFormat="1" applyFont="1" applyBorder="1" applyAlignment="1" applyProtection="1">
      <alignment horizontal="right" vertical="center" wrapText="1"/>
    </xf>
    <xf numFmtId="0" fontId="0" fillId="6" borderId="0" xfId="0" applyFill="1"/>
    <xf numFmtId="0" fontId="14" fillId="0" borderId="29" xfId="0" applyFont="1" applyBorder="1" applyAlignment="1">
      <alignment horizontal="left" vertical="center" wrapText="1"/>
    </xf>
    <xf numFmtId="0" fontId="0" fillId="0" borderId="40" xfId="0" applyBorder="1"/>
    <xf numFmtId="0" fontId="0" fillId="0" borderId="42" xfId="0" applyBorder="1"/>
    <xf numFmtId="0" fontId="0" fillId="0" borderId="20" xfId="0" applyBorder="1"/>
    <xf numFmtId="0" fontId="0" fillId="0" borderId="21" xfId="0" applyBorder="1"/>
    <xf numFmtId="0" fontId="4" fillId="6" borderId="0" xfId="0" applyFont="1" applyFill="1"/>
    <xf numFmtId="0" fontId="0" fillId="0" borderId="5" xfId="0" applyBorder="1" applyAlignment="1" applyProtection="1">
      <alignment vertical="center"/>
    </xf>
    <xf numFmtId="0" fontId="0" fillId="0" borderId="0" xfId="0" applyBorder="1" applyAlignment="1" applyProtection="1">
      <alignment vertical="center"/>
    </xf>
    <xf numFmtId="0" fontId="6" fillId="7" borderId="17" xfId="0" applyFont="1" applyFill="1" applyBorder="1" applyAlignment="1" applyProtection="1">
      <alignment vertical="center"/>
    </xf>
    <xf numFmtId="9" fontId="0" fillId="0" borderId="0" xfId="0" applyNumberFormat="1" applyAlignment="1" applyProtection="1">
      <alignment vertical="center"/>
    </xf>
    <xf numFmtId="0" fontId="15" fillId="0" borderId="0" xfId="0" applyFont="1" applyAlignment="1" applyProtection="1">
      <alignment vertical="center"/>
    </xf>
    <xf numFmtId="0" fontId="4" fillId="0" borderId="1" xfId="0" applyFont="1" applyFill="1" applyBorder="1" applyAlignment="1" applyProtection="1">
      <alignment vertical="top"/>
    </xf>
    <xf numFmtId="0" fontId="4" fillId="0" borderId="2" xfId="0" applyFont="1" applyFill="1" applyBorder="1" applyAlignment="1" applyProtection="1">
      <alignment vertical="top"/>
    </xf>
    <xf numFmtId="0" fontId="4" fillId="0" borderId="3" xfId="0" applyFont="1" applyFill="1" applyBorder="1" applyAlignment="1" applyProtection="1">
      <alignment vertical="top"/>
    </xf>
    <xf numFmtId="0" fontId="4" fillId="0" borderId="4" xfId="0" applyFont="1" applyFill="1" applyBorder="1" applyAlignment="1" applyProtection="1">
      <alignment horizontal="left" vertical="center"/>
    </xf>
    <xf numFmtId="49" fontId="5" fillId="0" borderId="4" xfId="0" applyNumberFormat="1" applyFont="1" applyFill="1" applyBorder="1" applyAlignment="1" applyProtection="1">
      <alignment vertical="center" wrapText="1"/>
    </xf>
    <xf numFmtId="49" fontId="5" fillId="0" borderId="0" xfId="0" applyNumberFormat="1" applyFont="1" applyFill="1" applyBorder="1" applyAlignment="1" applyProtection="1">
      <alignment vertical="center" wrapText="1"/>
    </xf>
    <xf numFmtId="49" fontId="3" fillId="0" borderId="4"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wrapText="1"/>
    </xf>
    <xf numFmtId="3" fontId="4" fillId="0" borderId="9" xfId="0" applyNumberFormat="1" applyFont="1" applyFill="1" applyBorder="1" applyAlignment="1" applyProtection="1">
      <alignment vertical="center"/>
    </xf>
    <xf numFmtId="4" fontId="4" fillId="0" borderId="9" xfId="0" applyNumberFormat="1" applyFont="1" applyFill="1" applyBorder="1" applyAlignment="1" applyProtection="1">
      <alignment vertical="center"/>
    </xf>
    <xf numFmtId="10" fontId="5" fillId="0" borderId="10" xfId="0" applyNumberFormat="1" applyFont="1" applyFill="1" applyBorder="1" applyAlignment="1" applyProtection="1">
      <alignment horizontal="right" vertical="center"/>
    </xf>
    <xf numFmtId="49" fontId="1" fillId="0" borderId="0" xfId="0" applyNumberFormat="1" applyFont="1" applyAlignment="1">
      <alignment horizontal="left" wrapText="1"/>
    </xf>
    <xf numFmtId="9" fontId="0" fillId="2" borderId="23" xfId="0" applyNumberFormat="1" applyFill="1" applyBorder="1" applyAlignment="1" applyProtection="1">
      <alignment horizontal="center"/>
      <protection locked="0"/>
    </xf>
    <xf numFmtId="0" fontId="0" fillId="2" borderId="23" xfId="0" applyFill="1" applyBorder="1" applyAlignment="1" applyProtection="1">
      <alignment horizontal="center"/>
      <protection locked="0"/>
    </xf>
    <xf numFmtId="0" fontId="0" fillId="2" borderId="23" xfId="0" applyNumberFormat="1" applyFill="1" applyBorder="1" applyAlignment="1" applyProtection="1">
      <alignment horizontal="center"/>
      <protection locked="0"/>
    </xf>
    <xf numFmtId="4" fontId="0" fillId="2" borderId="23" xfId="0" applyNumberFormat="1" applyFill="1" applyBorder="1" applyAlignment="1" applyProtection="1">
      <alignment horizontal="center"/>
      <protection locked="0"/>
    </xf>
    <xf numFmtId="0" fontId="4" fillId="0" borderId="6" xfId="0" applyFont="1" applyFill="1" applyBorder="1" applyAlignment="1" applyProtection="1">
      <alignment vertical="center"/>
    </xf>
    <xf numFmtId="49" fontId="3" fillId="0" borderId="6" xfId="0" applyNumberFormat="1" applyFont="1" applyFill="1" applyBorder="1" applyAlignment="1" applyProtection="1">
      <alignment horizontal="center" vertical="center" wrapText="1"/>
    </xf>
    <xf numFmtId="49" fontId="3" fillId="0" borderId="7" xfId="0" applyNumberFormat="1" applyFont="1" applyFill="1" applyBorder="1" applyAlignment="1" applyProtection="1">
      <alignment horizontal="center" vertical="center" wrapText="1"/>
    </xf>
    <xf numFmtId="0" fontId="0" fillId="0" borderId="7" xfId="0" applyBorder="1" applyAlignment="1" applyProtection="1">
      <alignment vertical="center"/>
    </xf>
    <xf numFmtId="0" fontId="0" fillId="0" borderId="8" xfId="0" applyBorder="1" applyAlignment="1" applyProtection="1">
      <alignment vertical="center"/>
    </xf>
    <xf numFmtId="0" fontId="9" fillId="0" borderId="0" xfId="0" applyFont="1" applyFill="1" applyBorder="1" applyAlignment="1" applyProtection="1">
      <alignment vertical="center" wrapText="1"/>
    </xf>
    <xf numFmtId="0" fontId="0" fillId="0" borderId="0" xfId="0" applyFill="1" applyBorder="1" applyProtection="1"/>
    <xf numFmtId="0" fontId="10" fillId="0" borderId="0" xfId="0" applyFont="1" applyFill="1" applyBorder="1" applyAlignment="1" applyProtection="1"/>
    <xf numFmtId="4" fontId="19" fillId="8" borderId="21" xfId="0" applyNumberFormat="1" applyFont="1" applyFill="1" applyBorder="1" applyAlignment="1" applyProtection="1">
      <alignment horizontal="right"/>
      <protection locked="0"/>
    </xf>
    <xf numFmtId="0" fontId="19" fillId="8" borderId="21" xfId="0" applyFont="1" applyFill="1" applyBorder="1" applyAlignment="1" applyProtection="1">
      <alignment horizontal="center"/>
      <protection locked="0"/>
    </xf>
    <xf numFmtId="0" fontId="19" fillId="8" borderId="21" xfId="0" applyNumberFormat="1" applyFont="1" applyFill="1" applyBorder="1" applyAlignment="1" applyProtection="1">
      <alignment horizontal="center"/>
      <protection locked="0"/>
    </xf>
    <xf numFmtId="4" fontId="19" fillId="0" borderId="21" xfId="0" applyNumberFormat="1" applyFont="1" applyBorder="1" applyAlignment="1">
      <alignment horizontal="right"/>
    </xf>
    <xf numFmtId="4" fontId="19" fillId="0" borderId="21" xfId="0" applyNumberFormat="1" applyFont="1" applyFill="1" applyBorder="1" applyAlignment="1">
      <alignment horizontal="right"/>
    </xf>
    <xf numFmtId="4" fontId="19" fillId="0" borderId="23" xfId="0" applyNumberFormat="1" applyFont="1" applyFill="1" applyBorder="1" applyAlignment="1">
      <alignment horizontal="right"/>
    </xf>
    <xf numFmtId="0" fontId="19" fillId="0" borderId="21" xfId="0" applyFont="1" applyBorder="1"/>
    <xf numFmtId="0" fontId="20" fillId="0" borderId="28" xfId="0" applyFont="1" applyBorder="1" applyAlignment="1">
      <alignment vertical="center" wrapText="1"/>
    </xf>
    <xf numFmtId="9" fontId="19" fillId="2" borderId="21" xfId="0" applyNumberFormat="1" applyFont="1" applyFill="1" applyBorder="1" applyAlignment="1" applyProtection="1">
      <alignment horizontal="center"/>
    </xf>
    <xf numFmtId="4" fontId="19" fillId="2" borderId="21" xfId="0" applyNumberFormat="1" applyFont="1" applyFill="1" applyBorder="1" applyAlignment="1" applyProtection="1">
      <alignment horizontal="center"/>
    </xf>
    <xf numFmtId="0" fontId="0" fillId="7" borderId="0" xfId="0" applyFont="1" applyFill="1" applyAlignment="1">
      <alignment horizontal="justify" vertical="center" wrapText="1"/>
    </xf>
    <xf numFmtId="49" fontId="0" fillId="7" borderId="0" xfId="0" applyNumberFormat="1" applyFont="1" applyFill="1" applyAlignment="1">
      <alignment horizontal="justify" vertical="center"/>
    </xf>
    <xf numFmtId="0" fontId="0" fillId="7" borderId="0" xfId="0" applyFont="1" applyFill="1" applyAlignment="1">
      <alignment horizontal="justify" vertical="center"/>
    </xf>
    <xf numFmtId="0" fontId="5" fillId="0" borderId="2" xfId="0" applyFont="1" applyFill="1" applyBorder="1" applyAlignment="1">
      <alignment vertical="center"/>
    </xf>
    <xf numFmtId="0" fontId="4" fillId="0" borderId="0" xfId="0" applyFont="1" applyAlignment="1">
      <alignment horizontal="center" vertical="center"/>
    </xf>
    <xf numFmtId="0" fontId="4" fillId="0" borderId="0" xfId="0" applyFont="1" applyFill="1" applyBorder="1" applyAlignment="1">
      <alignment horizontal="left" vertical="center"/>
    </xf>
    <xf numFmtId="14" fontId="0" fillId="0" borderId="0" xfId="0" applyNumberFormat="1" applyAlignment="1">
      <alignment wrapText="1"/>
    </xf>
    <xf numFmtId="14" fontId="0" fillId="0" borderId="0" xfId="0" applyNumberFormat="1" applyFont="1" applyAlignment="1">
      <alignment horizontal="right"/>
    </xf>
    <xf numFmtId="0" fontId="0" fillId="0" borderId="0" xfId="0" applyNumberFormat="1" applyFont="1" applyAlignment="1">
      <alignment horizontal="right"/>
    </xf>
    <xf numFmtId="17" fontId="14" fillId="0" borderId="0" xfId="0" applyNumberFormat="1" applyFont="1" applyAlignment="1">
      <alignment wrapText="1"/>
    </xf>
    <xf numFmtId="0" fontId="0" fillId="2" borderId="22" xfId="0" applyFill="1" applyBorder="1" applyProtection="1"/>
    <xf numFmtId="4" fontId="0" fillId="2" borderId="23" xfId="0" applyNumberFormat="1" applyFill="1" applyBorder="1" applyAlignment="1" applyProtection="1">
      <alignment horizontal="right"/>
    </xf>
    <xf numFmtId="9" fontId="0" fillId="2" borderId="23" xfId="0" applyNumberFormat="1" applyFill="1" applyBorder="1" applyAlignment="1" applyProtection="1">
      <alignment horizontal="center"/>
    </xf>
    <xf numFmtId="0" fontId="0" fillId="2" borderId="23" xfId="0" applyFill="1" applyBorder="1" applyAlignment="1" applyProtection="1">
      <alignment horizontal="center"/>
    </xf>
    <xf numFmtId="0" fontId="0" fillId="2" borderId="23" xfId="0" applyNumberFormat="1" applyFill="1" applyBorder="1" applyAlignment="1" applyProtection="1">
      <alignment horizontal="center"/>
    </xf>
    <xf numFmtId="4" fontId="0" fillId="2" borderId="23" xfId="0" applyNumberFormat="1" applyFill="1" applyBorder="1" applyAlignment="1" applyProtection="1">
      <alignment horizontal="center"/>
    </xf>
    <xf numFmtId="0" fontId="0" fillId="2" borderId="25" xfId="0" applyFill="1" applyBorder="1" applyProtection="1"/>
    <xf numFmtId="49" fontId="5" fillId="0" borderId="4" xfId="0" applyNumberFormat="1" applyFont="1" applyFill="1" applyBorder="1" applyAlignment="1">
      <alignment horizontal="left" vertical="center" wrapText="1"/>
    </xf>
    <xf numFmtId="0" fontId="5" fillId="0" borderId="0" xfId="0" applyFont="1" applyFill="1" applyBorder="1" applyAlignment="1">
      <alignment vertical="center"/>
    </xf>
    <xf numFmtId="0" fontId="5" fillId="0" borderId="5" xfId="0" applyFont="1" applyFill="1" applyBorder="1" applyAlignment="1">
      <alignment vertical="center"/>
    </xf>
    <xf numFmtId="0" fontId="0" fillId="4" borderId="0" xfId="0" applyFill="1"/>
    <xf numFmtId="4" fontId="2" fillId="0" borderId="0" xfId="0" applyNumberFormat="1" applyFont="1" applyAlignment="1">
      <alignment horizontal="right"/>
    </xf>
    <xf numFmtId="0" fontId="10" fillId="0" borderId="0" xfId="0" applyFont="1" applyAlignment="1">
      <alignment vertical="top"/>
    </xf>
    <xf numFmtId="4" fontId="1" fillId="0" borderId="0" xfId="0" applyNumberFormat="1" applyFont="1"/>
    <xf numFmtId="0" fontId="24" fillId="0" borderId="0" xfId="0" applyFont="1" applyFill="1" applyAlignment="1">
      <alignment vertical="top"/>
    </xf>
    <xf numFmtId="0" fontId="1" fillId="0" borderId="7" xfId="0" applyFont="1" applyBorder="1"/>
    <xf numFmtId="0" fontId="10" fillId="0" borderId="30" xfId="0" applyFont="1" applyBorder="1" applyAlignment="1">
      <alignment horizontal="left" vertical="center" wrapText="1"/>
    </xf>
    <xf numFmtId="0" fontId="10" fillId="0" borderId="29" xfId="0" applyFont="1" applyBorder="1" applyAlignment="1">
      <alignment horizontal="left" vertical="center" wrapText="1"/>
    </xf>
    <xf numFmtId="0" fontId="11" fillId="0" borderId="0" xfId="0" applyFont="1"/>
    <xf numFmtId="0" fontId="19" fillId="8" borderId="20" xfId="0" applyFont="1" applyFill="1" applyBorder="1" applyAlignment="1" applyProtection="1">
      <alignment wrapText="1"/>
    </xf>
    <xf numFmtId="0" fontId="4" fillId="0" borderId="0" xfId="0" applyFont="1" applyFill="1" applyAlignment="1">
      <alignment vertical="center"/>
    </xf>
    <xf numFmtId="4" fontId="19" fillId="8" borderId="21" xfId="0" applyNumberFormat="1" applyFont="1" applyFill="1" applyBorder="1" applyAlignment="1" applyProtection="1">
      <alignment horizontal="right"/>
    </xf>
    <xf numFmtId="0" fontId="19" fillId="8" borderId="21" xfId="0" applyFont="1" applyFill="1" applyBorder="1" applyAlignment="1" applyProtection="1">
      <alignment horizontal="center"/>
    </xf>
    <xf numFmtId="0" fontId="19" fillId="8" borderId="21" xfId="0" applyNumberFormat="1" applyFont="1" applyFill="1" applyBorder="1" applyAlignment="1" applyProtection="1">
      <alignment horizontal="center"/>
    </xf>
    <xf numFmtId="0" fontId="5" fillId="0" borderId="0" xfId="0" applyFont="1" applyFill="1" applyBorder="1" applyAlignment="1">
      <alignment horizontal="right" vertical="center"/>
    </xf>
    <xf numFmtId="3" fontId="4" fillId="0" borderId="9" xfId="0" applyNumberFormat="1" applyFont="1" applyFill="1" applyBorder="1" applyAlignment="1" applyProtection="1">
      <alignment horizontal="right" vertical="center"/>
    </xf>
    <xf numFmtId="0" fontId="20" fillId="0" borderId="29" xfId="0" applyFont="1" applyBorder="1" applyAlignment="1">
      <alignment horizontal="left" vertical="center" wrapText="1"/>
    </xf>
    <xf numFmtId="0" fontId="20" fillId="0" borderId="29" xfId="0" applyFont="1" applyFill="1" applyBorder="1" applyAlignment="1">
      <alignment horizontal="left" vertical="center" wrapText="1"/>
    </xf>
    <xf numFmtId="0" fontId="14" fillId="0" borderId="42" xfId="0" applyFont="1" applyBorder="1" applyAlignment="1">
      <alignment horizontal="left" vertical="center" wrapText="1"/>
    </xf>
    <xf numFmtId="0" fontId="14" fillId="0" borderId="42" xfId="0" applyNumberFormat="1" applyFont="1" applyBorder="1" applyAlignment="1">
      <alignment horizontal="left" vertical="center" wrapText="1"/>
    </xf>
    <xf numFmtId="0" fontId="0" fillId="0" borderId="17" xfId="0" applyBorder="1" applyAlignment="1">
      <alignment horizontal="left"/>
    </xf>
    <xf numFmtId="0" fontId="26" fillId="0" borderId="29" xfId="0" applyFont="1" applyBorder="1" applyAlignment="1">
      <alignment horizontal="left" vertical="center" wrapText="1"/>
    </xf>
    <xf numFmtId="0" fontId="26" fillId="0" borderId="29" xfId="0" applyNumberFormat="1" applyFont="1" applyBorder="1" applyAlignment="1">
      <alignment horizontal="left" vertical="center" wrapText="1"/>
    </xf>
    <xf numFmtId="0" fontId="26" fillId="0" borderId="30" xfId="0" applyFont="1" applyBorder="1" applyAlignment="1">
      <alignment horizontal="left" vertical="center" wrapText="1"/>
    </xf>
    <xf numFmtId="0" fontId="5" fillId="0" borderId="40" xfId="0" applyFont="1" applyBorder="1" applyAlignment="1">
      <alignment vertical="center"/>
    </xf>
    <xf numFmtId="0" fontId="4" fillId="0" borderId="0" xfId="0" applyFont="1" applyFill="1" applyBorder="1" applyAlignment="1" applyProtection="1">
      <alignment horizontal="justify" vertical="center" wrapText="1"/>
    </xf>
    <xf numFmtId="0" fontId="4" fillId="0" borderId="1" xfId="0" applyFont="1" applyFill="1" applyBorder="1" applyAlignment="1" applyProtection="1">
      <alignment vertical="center"/>
    </xf>
    <xf numFmtId="0" fontId="4" fillId="0" borderId="2" xfId="0" applyFont="1" applyFill="1" applyBorder="1" applyAlignment="1" applyProtection="1">
      <alignment vertical="center"/>
    </xf>
    <xf numFmtId="0" fontId="4" fillId="0" borderId="3" xfId="0" applyFont="1" applyFill="1" applyBorder="1" applyAlignment="1" applyProtection="1">
      <alignment vertical="center"/>
    </xf>
    <xf numFmtId="0" fontId="5" fillId="0" borderId="4" xfId="0" applyFont="1" applyFill="1" applyBorder="1" applyAlignment="1" applyProtection="1">
      <alignment vertical="center"/>
    </xf>
    <xf numFmtId="0" fontId="5" fillId="0" borderId="0" xfId="0" applyFont="1" applyFill="1" applyBorder="1" applyAlignment="1" applyProtection="1">
      <alignment vertical="center"/>
    </xf>
    <xf numFmtId="0" fontId="5" fillId="0" borderId="5" xfId="0" applyFont="1" applyFill="1" applyBorder="1" applyAlignment="1" applyProtection="1">
      <alignment vertical="center"/>
    </xf>
    <xf numFmtId="0" fontId="4" fillId="0" borderId="4"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5" xfId="0" applyFont="1" applyFill="1" applyBorder="1" applyAlignment="1" applyProtection="1">
      <alignment vertical="center"/>
    </xf>
    <xf numFmtId="166" fontId="16" fillId="7" borderId="17" xfId="0" applyNumberFormat="1" applyFont="1" applyFill="1" applyBorder="1" applyAlignment="1" applyProtection="1">
      <alignment horizontal="center" vertical="center"/>
    </xf>
    <xf numFmtId="49" fontId="4" fillId="0" borderId="7" xfId="0" applyNumberFormat="1" applyFont="1" applyFill="1" applyBorder="1" applyAlignment="1" applyProtection="1">
      <alignment vertical="center" wrapText="1"/>
    </xf>
    <xf numFmtId="49" fontId="4" fillId="0" borderId="8" xfId="0" applyNumberFormat="1" applyFont="1" applyFill="1" applyBorder="1" applyAlignment="1" applyProtection="1">
      <alignment vertical="center" wrapText="1"/>
    </xf>
    <xf numFmtId="49" fontId="4" fillId="0" borderId="0" xfId="0" applyNumberFormat="1" applyFont="1" applyFill="1" applyBorder="1" applyAlignment="1" applyProtection="1">
      <alignment vertical="center" wrapText="1"/>
    </xf>
    <xf numFmtId="49" fontId="4" fillId="0" borderId="5" xfId="0" applyNumberFormat="1" applyFont="1" applyFill="1" applyBorder="1" applyAlignment="1" applyProtection="1">
      <alignment vertical="center" wrapText="1"/>
    </xf>
    <xf numFmtId="0" fontId="5" fillId="2" borderId="4"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16" fillId="7" borderId="18" xfId="0" applyFont="1" applyFill="1" applyBorder="1" applyAlignment="1" applyProtection="1">
      <alignment vertical="center"/>
    </xf>
    <xf numFmtId="0" fontId="16" fillId="7" borderId="17" xfId="0" applyFont="1" applyFill="1" applyBorder="1" applyAlignment="1" applyProtection="1">
      <alignment vertical="center"/>
    </xf>
    <xf numFmtId="0" fontId="5" fillId="0" borderId="4" xfId="0" applyFont="1" applyFill="1" applyBorder="1" applyAlignment="1" applyProtection="1">
      <alignment vertical="top"/>
    </xf>
    <xf numFmtId="0" fontId="5" fillId="0" borderId="0" xfId="0" applyFont="1" applyFill="1" applyBorder="1" applyAlignment="1" applyProtection="1">
      <alignment vertical="top"/>
    </xf>
    <xf numFmtId="0" fontId="5" fillId="0" borderId="5" xfId="0" applyFont="1" applyFill="1" applyBorder="1" applyAlignment="1" applyProtection="1">
      <alignment vertical="top"/>
    </xf>
    <xf numFmtId="49" fontId="4" fillId="0" borderId="4" xfId="0" applyNumberFormat="1" applyFont="1" applyFill="1" applyBorder="1" applyAlignment="1" applyProtection="1">
      <alignment vertical="center" wrapText="1"/>
    </xf>
    <xf numFmtId="0" fontId="4" fillId="0" borderId="6"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18" fillId="0" borderId="0" xfId="0" applyFont="1" applyAlignment="1" applyProtection="1">
      <alignment horizontal="left" vertical="center"/>
    </xf>
    <xf numFmtId="0" fontId="4" fillId="0" borderId="0" xfId="0" applyFont="1" applyAlignment="1">
      <alignment horizontal="left" vertical="center" wrapText="1"/>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7" borderId="2" xfId="0" applyFont="1" applyFill="1" applyBorder="1" applyAlignment="1">
      <alignment horizontal="center" vertical="center" wrapText="1"/>
    </xf>
    <xf numFmtId="0" fontId="4" fillId="7" borderId="7" xfId="0" applyFont="1" applyFill="1" applyBorder="1" applyAlignment="1">
      <alignment horizontal="center" vertical="center" wrapText="1"/>
    </xf>
    <xf numFmtId="0" fontId="0" fillId="0" borderId="0" xfId="0" applyAlignment="1">
      <alignment horizontal="left"/>
    </xf>
    <xf numFmtId="0" fontId="5" fillId="0" borderId="2" xfId="0" applyFont="1" applyFill="1" applyBorder="1" applyAlignment="1">
      <alignment horizontal="left" vertical="center"/>
    </xf>
    <xf numFmtId="0" fontId="4" fillId="0" borderId="0" xfId="0" applyFont="1" applyFill="1" applyAlignment="1">
      <alignment horizontal="left" vertical="center" wrapText="1"/>
    </xf>
    <xf numFmtId="0" fontId="17" fillId="0" borderId="0" xfId="0" applyFont="1" applyAlignment="1" applyProtection="1">
      <alignment horizontal="left" vertical="center" wrapText="1"/>
    </xf>
    <xf numFmtId="0" fontId="17" fillId="0" borderId="5" xfId="0" applyFont="1" applyBorder="1" applyAlignment="1" applyProtection="1">
      <alignment horizontal="left" vertical="center" wrapText="1"/>
    </xf>
    <xf numFmtId="0" fontId="14" fillId="0" borderId="0" xfId="0" applyFont="1" applyAlignment="1" applyProtection="1">
      <alignment horizontal="center" vertical="center" wrapText="1"/>
    </xf>
    <xf numFmtId="0" fontId="17" fillId="0" borderId="0" xfId="0" applyFont="1" applyFill="1" applyAlignment="1" applyProtection="1">
      <alignment horizontal="left" vertical="center"/>
    </xf>
    <xf numFmtId="0" fontId="3" fillId="0" borderId="0" xfId="0" applyFont="1" applyFill="1" applyBorder="1" applyAlignment="1">
      <alignment horizontal="center" vertical="center" wrapText="1"/>
    </xf>
    <xf numFmtId="0" fontId="15" fillId="0" borderId="17" xfId="0" applyFont="1" applyBorder="1" applyAlignment="1">
      <alignment horizontal="right" vertical="center"/>
    </xf>
    <xf numFmtId="0" fontId="5" fillId="2" borderId="4" xfId="0" applyFont="1" applyFill="1" applyBorder="1" applyAlignment="1" applyProtection="1">
      <alignment horizontal="left" vertical="center"/>
      <protection locked="0"/>
    </xf>
    <xf numFmtId="0" fontId="5" fillId="2" borderId="0" xfId="0" applyFont="1" applyFill="1" applyBorder="1" applyAlignment="1" applyProtection="1">
      <alignment horizontal="left" vertical="center"/>
      <protection locked="0"/>
    </xf>
    <xf numFmtId="0" fontId="5" fillId="2" borderId="5" xfId="0" applyFont="1" applyFill="1" applyBorder="1" applyAlignment="1" applyProtection="1">
      <alignment horizontal="left" vertical="center"/>
      <protection locked="0"/>
    </xf>
    <xf numFmtId="0" fontId="4" fillId="2" borderId="4" xfId="0" applyFont="1" applyFill="1" applyBorder="1" applyAlignment="1" applyProtection="1">
      <alignment horizontal="left" vertical="center"/>
      <protection locked="0"/>
    </xf>
    <xf numFmtId="0" fontId="4" fillId="2" borderId="0" xfId="0" applyFont="1" applyFill="1" applyBorder="1" applyAlignment="1" applyProtection="1">
      <alignment horizontal="left" vertical="center"/>
      <protection locked="0"/>
    </xf>
    <xf numFmtId="0" fontId="4" fillId="2" borderId="5" xfId="0" applyFont="1" applyFill="1" applyBorder="1" applyAlignment="1" applyProtection="1">
      <alignment horizontal="left" vertical="center"/>
      <protection locked="0"/>
    </xf>
    <xf numFmtId="49" fontId="4" fillId="2" borderId="17" xfId="0" applyNumberFormat="1" applyFont="1" applyFill="1" applyBorder="1" applyAlignment="1" applyProtection="1">
      <alignment horizontal="left" vertical="center" wrapText="1"/>
      <protection locked="0"/>
    </xf>
    <xf numFmtId="49" fontId="4" fillId="2" borderId="16" xfId="0" applyNumberFormat="1" applyFont="1" applyFill="1" applyBorder="1" applyAlignment="1" applyProtection="1">
      <alignment horizontal="left" vertical="center" wrapText="1"/>
      <protection locked="0"/>
    </xf>
    <xf numFmtId="0" fontId="5" fillId="2" borderId="4" xfId="0" applyFont="1" applyFill="1" applyBorder="1" applyAlignment="1" applyProtection="1">
      <alignment horizontal="left" vertical="top"/>
      <protection locked="0"/>
    </xf>
    <xf numFmtId="0" fontId="5" fillId="2" borderId="0" xfId="0" applyFont="1" applyFill="1" applyBorder="1" applyAlignment="1" applyProtection="1">
      <alignment horizontal="left" vertical="top"/>
      <protection locked="0"/>
    </xf>
    <xf numFmtId="49" fontId="4" fillId="2" borderId="7" xfId="0" applyNumberFormat="1" applyFont="1" applyFill="1" applyBorder="1" applyAlignment="1" applyProtection="1">
      <alignment horizontal="left" vertical="center" wrapText="1"/>
      <protection locked="0"/>
    </xf>
    <xf numFmtId="49" fontId="4" fillId="2" borderId="8" xfId="0" applyNumberFormat="1" applyFont="1" applyFill="1" applyBorder="1" applyAlignment="1" applyProtection="1">
      <alignment horizontal="left" vertical="center" wrapText="1"/>
      <protection locked="0"/>
    </xf>
    <xf numFmtId="49" fontId="4" fillId="2" borderId="4" xfId="0" applyNumberFormat="1" applyFont="1" applyFill="1" applyBorder="1" applyAlignment="1" applyProtection="1">
      <alignment horizontal="left" vertical="center" wrapText="1"/>
      <protection locked="0"/>
    </xf>
    <xf numFmtId="49" fontId="4" fillId="2" borderId="0" xfId="0" applyNumberFormat="1" applyFont="1" applyFill="1" applyBorder="1" applyAlignment="1" applyProtection="1">
      <alignment horizontal="left" vertical="center" wrapText="1"/>
      <protection locked="0"/>
    </xf>
    <xf numFmtId="49" fontId="4" fillId="2" borderId="5" xfId="0" applyNumberFormat="1" applyFont="1" applyFill="1" applyBorder="1" applyAlignment="1" applyProtection="1">
      <alignment horizontal="left" vertical="center" wrapText="1"/>
      <protection locked="0"/>
    </xf>
    <xf numFmtId="0" fontId="9" fillId="0" borderId="7"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0" borderId="0" xfId="0" applyFont="1" applyAlignment="1">
      <alignment horizontal="left" vertical="center"/>
    </xf>
    <xf numFmtId="0" fontId="4" fillId="0" borderId="17" xfId="0" applyNumberFormat="1" applyFont="1" applyFill="1" applyBorder="1" applyAlignment="1" applyProtection="1">
      <alignment horizontal="center" vertical="center" wrapText="1"/>
    </xf>
    <xf numFmtId="0" fontId="4" fillId="0" borderId="16" xfId="0" applyNumberFormat="1" applyFont="1" applyFill="1" applyBorder="1" applyAlignment="1" applyProtection="1">
      <alignment horizontal="center" vertical="center" wrapText="1"/>
    </xf>
    <xf numFmtId="0" fontId="4" fillId="2" borderId="6" xfId="0" applyFont="1" applyFill="1" applyBorder="1" applyAlignment="1" applyProtection="1">
      <alignment horizontal="left" vertical="center"/>
      <protection locked="0"/>
    </xf>
    <xf numFmtId="0" fontId="4" fillId="2" borderId="7" xfId="0" applyFont="1" applyFill="1" applyBorder="1" applyAlignment="1" applyProtection="1">
      <alignment horizontal="left" vertical="center"/>
      <protection locked="0"/>
    </xf>
    <xf numFmtId="0" fontId="4" fillId="2" borderId="8" xfId="0" applyFont="1" applyFill="1" applyBorder="1" applyAlignment="1" applyProtection="1">
      <alignment horizontal="left" vertical="center"/>
      <protection locked="0"/>
    </xf>
    <xf numFmtId="0" fontId="5"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0" xfId="0" applyFont="1" applyFill="1" applyBorder="1" applyAlignment="1">
      <alignment horizontal="left" vertical="center"/>
    </xf>
    <xf numFmtId="14" fontId="14" fillId="0" borderId="18" xfId="0" applyNumberFormat="1" applyFont="1" applyFill="1" applyBorder="1" applyAlignment="1" applyProtection="1">
      <alignment horizontal="center" vertical="center"/>
      <protection locked="0"/>
    </xf>
    <xf numFmtId="14" fontId="14" fillId="0" borderId="16" xfId="0" applyNumberFormat="1" applyFont="1" applyFill="1" applyBorder="1" applyAlignment="1" applyProtection="1">
      <alignment horizontal="center" vertical="center"/>
      <protection locked="0"/>
    </xf>
    <xf numFmtId="4" fontId="4" fillId="0" borderId="4" xfId="0" applyNumberFormat="1" applyFont="1" applyBorder="1" applyAlignment="1">
      <alignment horizontal="center" vertical="center"/>
    </xf>
    <xf numFmtId="4" fontId="4" fillId="0" borderId="0" xfId="0" applyNumberFormat="1" applyFont="1" applyBorder="1" applyAlignment="1">
      <alignment horizontal="center" vertical="center"/>
    </xf>
    <xf numFmtId="0" fontId="1" fillId="0" borderId="0" xfId="0" applyFont="1" applyFill="1" applyAlignment="1">
      <alignment horizontal="justify" vertical="top" wrapText="1"/>
    </xf>
    <xf numFmtId="0" fontId="17" fillId="0" borderId="0" xfId="0" applyFont="1" applyAlignment="1" applyProtection="1">
      <alignment horizontal="right" vertical="center"/>
    </xf>
    <xf numFmtId="4" fontId="4" fillId="0" borderId="15" xfId="0" applyNumberFormat="1" applyFont="1" applyBorder="1" applyAlignment="1">
      <alignment horizontal="center" vertical="center"/>
    </xf>
    <xf numFmtId="0" fontId="11" fillId="0" borderId="0" xfId="0" applyFont="1" applyAlignment="1">
      <alignment horizontal="justify" vertical="top" wrapText="1"/>
    </xf>
    <xf numFmtId="0" fontId="15" fillId="0" borderId="13" xfId="0" applyFont="1" applyBorder="1" applyAlignment="1">
      <alignment horizontal="right" vertical="center" wrapText="1"/>
    </xf>
    <xf numFmtId="49" fontId="1" fillId="0" borderId="0" xfId="0" applyNumberFormat="1" applyFont="1" applyFill="1" applyAlignment="1">
      <alignment horizontal="justify" vertical="top" wrapText="1"/>
    </xf>
    <xf numFmtId="0" fontId="24" fillId="0" borderId="0" xfId="0" applyFont="1" applyFill="1" applyAlignment="1">
      <alignment horizontal="left" vertical="top"/>
    </xf>
    <xf numFmtId="0" fontId="4" fillId="0" borderId="43" xfId="0" applyFont="1" applyFill="1" applyBorder="1" applyAlignment="1">
      <alignment horizontal="left" vertical="center" wrapText="1"/>
    </xf>
    <xf numFmtId="0" fontId="11" fillId="0" borderId="0" xfId="0" applyNumberFormat="1" applyFont="1" applyFill="1" applyAlignment="1">
      <alignment horizontal="left" vertical="top" wrapText="1"/>
    </xf>
    <xf numFmtId="10" fontId="1" fillId="0" borderId="7" xfId="0" applyNumberFormat="1" applyFont="1" applyBorder="1" applyAlignment="1">
      <alignment horizontal="right" vertical="center" wrapText="1"/>
    </xf>
    <xf numFmtId="0" fontId="1" fillId="0" borderId="0" xfId="0" applyFont="1" applyFill="1" applyAlignment="1">
      <alignment horizontal="left" vertical="top" wrapText="1"/>
    </xf>
    <xf numFmtId="0" fontId="1" fillId="2" borderId="0" xfId="0" applyFont="1" applyFill="1" applyAlignment="1" applyProtection="1">
      <alignment horizontal="left" vertical="top"/>
      <protection locked="0"/>
    </xf>
    <xf numFmtId="0" fontId="1" fillId="0" borderId="7" xfId="0" applyFont="1" applyBorder="1" applyAlignment="1">
      <alignment horizontal="center"/>
    </xf>
    <xf numFmtId="4" fontId="15" fillId="0" borderId="7" xfId="0" applyNumberFormat="1" applyFont="1" applyFill="1" applyBorder="1" applyAlignment="1">
      <alignment horizontal="right" vertical="center"/>
    </xf>
    <xf numFmtId="0" fontId="15" fillId="0" borderId="7" xfId="0" applyFont="1" applyFill="1" applyBorder="1" applyAlignment="1">
      <alignment horizontal="right" vertical="center"/>
    </xf>
    <xf numFmtId="0" fontId="1" fillId="0" borderId="0" xfId="0" applyFont="1" applyFill="1" applyAlignment="1">
      <alignment horizontal="left" wrapText="1"/>
    </xf>
    <xf numFmtId="0" fontId="25" fillId="6" borderId="0" xfId="0" applyFont="1" applyFill="1" applyAlignment="1">
      <alignment horizontal="center" vertical="center"/>
    </xf>
    <xf numFmtId="49" fontId="1" fillId="2" borderId="0" xfId="0" applyNumberFormat="1" applyFont="1" applyFill="1" applyAlignment="1" applyProtection="1">
      <alignment horizontal="left" wrapText="1"/>
      <protection locked="0"/>
    </xf>
    <xf numFmtId="0" fontId="4" fillId="2" borderId="0" xfId="0" applyFont="1" applyFill="1" applyAlignment="1">
      <alignment horizontal="left" vertical="center" wrapText="1"/>
    </xf>
    <xf numFmtId="0" fontId="0" fillId="7" borderId="0" xfId="0" applyFont="1" applyFill="1" applyAlignment="1">
      <alignment horizontal="left" vertical="center"/>
    </xf>
    <xf numFmtId="0" fontId="1" fillId="0" borderId="0" xfId="0" applyFont="1" applyAlignment="1">
      <alignment horizontal="left" wrapText="1"/>
    </xf>
    <xf numFmtId="0" fontId="1" fillId="0" borderId="0" xfId="0" applyFont="1" applyAlignment="1">
      <alignment horizontal="left"/>
    </xf>
    <xf numFmtId="0" fontId="15" fillId="0" borderId="0" xfId="0" applyFont="1" applyFill="1" applyAlignment="1">
      <alignment horizontal="right"/>
    </xf>
    <xf numFmtId="0" fontId="15" fillId="0" borderId="0" xfId="0" applyFont="1" applyFill="1" applyAlignment="1">
      <alignment horizontal="left"/>
    </xf>
    <xf numFmtId="0" fontId="0" fillId="2" borderId="0" xfId="0" applyFont="1" applyFill="1" applyAlignment="1">
      <alignment horizontal="left" vertical="center" wrapText="1"/>
    </xf>
    <xf numFmtId="0" fontId="14" fillId="2" borderId="0" xfId="0" applyFont="1" applyFill="1" applyAlignment="1">
      <alignment horizontal="left" vertical="center" wrapText="1"/>
    </xf>
    <xf numFmtId="49" fontId="1" fillId="2" borderId="0" xfId="0" applyNumberFormat="1" applyFont="1" applyFill="1" applyAlignment="1" applyProtection="1">
      <alignment horizontal="left" wrapText="1"/>
    </xf>
  </cellXfs>
  <cellStyles count="1">
    <cellStyle name="Normal" xfId="0" builtinId="0"/>
  </cellStyles>
  <dxfs count="90">
    <dxf>
      <font>
        <b/>
        <i val="0"/>
        <color rgb="FFFF0000"/>
      </font>
      <border>
        <left style="thin">
          <color rgb="FFFF0000"/>
        </left>
        <right style="thin">
          <color rgb="FFFF0000"/>
        </right>
        <top style="thin">
          <color rgb="FFFF0000"/>
        </top>
        <bottom style="thin">
          <color rgb="FFFF0000"/>
        </bottom>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dxf>
    <dxf>
      <font>
        <b/>
        <i val="0"/>
        <color rgb="FFFF0000"/>
      </font>
    </dxf>
    <dxf>
      <font>
        <b/>
        <i val="0"/>
        <color rgb="FFFF0000"/>
      </font>
    </dxf>
    <dxf>
      <font>
        <color theme="0"/>
      </font>
    </dxf>
    <dxf>
      <font>
        <color theme="0"/>
      </font>
    </dxf>
    <dxf>
      <font>
        <b/>
        <i val="0"/>
        <color rgb="FFFF0000"/>
      </font>
    </dxf>
    <dxf>
      <font>
        <color theme="0"/>
      </font>
    </dxf>
    <dxf>
      <font>
        <b/>
        <i val="0"/>
        <color rgb="FFFF0000"/>
      </font>
    </dxf>
    <dxf>
      <font>
        <b/>
        <i val="0"/>
        <color rgb="FFFF0000"/>
      </font>
    </dxf>
    <dxf>
      <font>
        <color theme="0"/>
      </font>
    </dxf>
    <dxf>
      <font>
        <color theme="0"/>
      </font>
    </dxf>
    <dxf>
      <font>
        <color theme="0"/>
      </font>
    </dxf>
    <dxf>
      <font>
        <b/>
        <i val="0"/>
        <color rgb="FFFF0000"/>
      </font>
    </dxf>
    <dxf>
      <font>
        <b/>
        <i val="0"/>
        <color rgb="FFFF0000"/>
      </font>
    </dxf>
    <dxf>
      <font>
        <color theme="0"/>
      </font>
    </dxf>
    <dxf>
      <font>
        <b/>
        <i val="0"/>
        <color rgb="FFFF0000"/>
      </font>
    </dxf>
    <dxf>
      <font>
        <color theme="0"/>
      </font>
    </dxf>
    <dxf>
      <font>
        <color theme="0"/>
      </font>
    </dxf>
    <dxf>
      <font>
        <color theme="0"/>
      </font>
    </dxf>
    <dxf>
      <font>
        <color theme="0"/>
      </font>
    </dxf>
    <dxf>
      <font>
        <color theme="0"/>
      </font>
    </dxf>
    <dxf>
      <font>
        <color theme="0"/>
      </font>
    </dxf>
    <dxf>
      <font>
        <color theme="0"/>
      </font>
    </dxf>
    <dxf>
      <font>
        <color theme="0"/>
      </font>
    </dxf>
    <dxf>
      <font>
        <b/>
        <i val="0"/>
        <color rgb="FFFF0000"/>
      </font>
    </dxf>
    <dxf>
      <font>
        <color theme="0"/>
      </font>
    </dxf>
    <dxf>
      <font>
        <color theme="0"/>
      </font>
    </dxf>
    <dxf>
      <font>
        <color theme="0"/>
      </font>
    </dxf>
    <dxf>
      <fill>
        <patternFill>
          <bgColor theme="7" tint="0.59996337778862885"/>
        </patternFill>
      </fill>
    </dxf>
    <dxf>
      <fill>
        <patternFill>
          <bgColor theme="7" tint="0.39994506668294322"/>
        </patternFill>
      </fill>
    </dxf>
    <dxf>
      <font>
        <color theme="0"/>
      </font>
    </dxf>
    <dxf>
      <font>
        <b/>
        <i val="0"/>
        <color rgb="FFFF0000"/>
      </font>
    </dxf>
    <dxf>
      <font>
        <color theme="0"/>
      </font>
    </dxf>
    <dxf>
      <font>
        <b/>
        <i val="0"/>
        <color rgb="FFFF0000"/>
      </font>
    </dxf>
    <dxf>
      <font>
        <b/>
        <i val="0"/>
        <color rgb="FFFF0000"/>
      </font>
    </dxf>
    <dxf>
      <font>
        <color theme="0"/>
      </font>
    </dxf>
    <dxf>
      <font>
        <b/>
        <i val="0"/>
        <color rgb="FFFF0000"/>
      </font>
    </dxf>
    <dxf>
      <font>
        <color theme="0"/>
      </font>
    </dxf>
    <dxf>
      <fill>
        <patternFill>
          <bgColor theme="7" tint="0.59996337778862885"/>
        </patternFill>
      </fill>
    </dxf>
    <dxf>
      <fill>
        <patternFill>
          <bgColor theme="7" tint="0.39994506668294322"/>
        </patternFill>
      </fill>
    </dxf>
    <dxf>
      <fill>
        <patternFill>
          <bgColor theme="7" tint="0.59996337778862885"/>
        </patternFill>
      </fill>
    </dxf>
    <dxf>
      <fill>
        <patternFill>
          <bgColor theme="7" tint="0.39994506668294322"/>
        </patternFill>
      </fill>
    </dxf>
    <dxf>
      <fill>
        <patternFill>
          <bgColor theme="7" tint="0.59996337778862885"/>
        </patternFill>
      </fill>
    </dxf>
    <dxf>
      <fill>
        <patternFill>
          <bgColor theme="7" tint="0.39994506668294322"/>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ont>
        <b/>
        <i val="0"/>
        <color rgb="FFFF0000"/>
      </font>
    </dxf>
    <dxf>
      <font>
        <b/>
        <i val="0"/>
        <color rgb="FFFF0000"/>
      </font>
    </dxf>
    <dxf>
      <font>
        <color theme="0"/>
      </font>
    </dxf>
    <dxf>
      <font>
        <b/>
        <i val="0"/>
        <color rgb="FFFF0000"/>
      </font>
    </dxf>
    <dxf>
      <font>
        <b/>
        <i val="0"/>
        <color rgb="FFFF0000"/>
      </font>
    </dxf>
    <dxf>
      <font>
        <color theme="0"/>
      </font>
    </dxf>
    <dxf>
      <font>
        <color theme="0"/>
      </font>
    </dxf>
    <dxf>
      <font>
        <color theme="0"/>
      </font>
    </dxf>
    <dxf>
      <font>
        <b/>
        <i val="0"/>
        <color rgb="FFFF0000"/>
      </font>
    </dxf>
    <dxf>
      <font>
        <b/>
        <i val="0"/>
        <color rgb="FFFF0000"/>
      </font>
    </dxf>
    <dxf>
      <font>
        <color theme="0"/>
      </font>
    </dxf>
    <dxf>
      <font>
        <b/>
        <i val="0"/>
        <color rgb="FFFF0000"/>
      </font>
    </dxf>
    <dxf>
      <font>
        <color theme="0"/>
      </font>
    </dxf>
    <dxf>
      <font>
        <color theme="0"/>
      </font>
    </dxf>
    <dxf>
      <fill>
        <patternFill>
          <bgColor theme="7" tint="0.59996337778862885"/>
        </patternFill>
      </fill>
    </dxf>
    <dxf>
      <font>
        <color theme="0"/>
      </font>
    </dxf>
    <dxf>
      <font>
        <color theme="0"/>
      </font>
    </dxf>
    <dxf>
      <font>
        <color theme="0"/>
      </font>
      <fill>
        <patternFill>
          <bgColor theme="0"/>
        </patternFill>
      </fill>
    </dxf>
    <dxf>
      <fill>
        <patternFill>
          <bgColor theme="0"/>
        </patternFill>
      </fill>
    </dxf>
    <dxf>
      <font>
        <b/>
        <i val="0"/>
        <color rgb="FFFF0000"/>
      </font>
    </dxf>
    <dxf>
      <fill>
        <patternFill>
          <bgColor theme="7"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5</xdr:col>
      <xdr:colOff>124069</xdr:colOff>
      <xdr:row>1</xdr:row>
      <xdr:rowOff>50807</xdr:rowOff>
    </xdr:from>
    <xdr:to>
      <xdr:col>17</xdr:col>
      <xdr:colOff>50380</xdr:colOff>
      <xdr:row>1</xdr:row>
      <xdr:rowOff>499397</xdr:rowOff>
    </xdr:to>
    <xdr:pic>
      <xdr:nvPicPr>
        <xdr:cNvPr id="4" name="Grafi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99089" y="363227"/>
          <a:ext cx="1419831" cy="448590"/>
        </a:xfrm>
        <a:prstGeom prst="rect">
          <a:avLst/>
        </a:prstGeom>
      </xdr:spPr>
    </xdr:pic>
    <xdr:clientData/>
  </xdr:twoCellAnchor>
  <xdr:twoCellAnchor editAs="oneCell">
    <xdr:from>
      <xdr:col>25</xdr:col>
      <xdr:colOff>381000</xdr:colOff>
      <xdr:row>1</xdr:row>
      <xdr:rowOff>0</xdr:rowOff>
    </xdr:from>
    <xdr:to>
      <xdr:col>27</xdr:col>
      <xdr:colOff>712324</xdr:colOff>
      <xdr:row>1</xdr:row>
      <xdr:rowOff>438729</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430250" y="304800"/>
          <a:ext cx="1423978" cy="438729"/>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enableFormatConditionsCalculation="0"/>
  <dimension ref="A1:AC77"/>
  <sheetViews>
    <sheetView tabSelected="1" zoomScale="85" zoomScaleNormal="85" zoomScalePageLayoutView="85" workbookViewId="0">
      <selection activeCell="A5" sqref="A5:C5"/>
    </sheetView>
  </sheetViews>
  <sheetFormatPr baseColWidth="10" defaultRowHeight="13" x14ac:dyDescent="0"/>
  <cols>
    <col min="1" max="1" width="19.42578125" customWidth="1"/>
    <col min="2" max="2" width="15.85546875" customWidth="1"/>
    <col min="3" max="3" width="16.42578125" customWidth="1"/>
    <col min="4" max="4" width="20.5703125" customWidth="1"/>
    <col min="5" max="5" width="7" customWidth="1"/>
    <col min="6" max="6" width="17" customWidth="1"/>
    <col min="7" max="7" width="11.85546875" style="30" hidden="1" customWidth="1"/>
    <col min="8" max="8" width="15.5703125" style="30" hidden="1" customWidth="1"/>
    <col min="9" max="16" width="11.140625" hidden="1" customWidth="1"/>
    <col min="17" max="17" width="2.5703125" customWidth="1"/>
    <col min="18" max="18" width="15.140625" style="111" customWidth="1"/>
    <col min="19" max="21" width="10.140625" style="111" customWidth="1"/>
    <col min="22" max="22" width="11.7109375" style="111" customWidth="1"/>
    <col min="23" max="23" width="2.5703125" style="111" customWidth="1"/>
    <col min="24" max="24" width="11.7109375" style="111" customWidth="1"/>
    <col min="25" max="25" width="2.5703125" style="111" customWidth="1"/>
    <col min="26" max="26" width="11.7109375" style="111" customWidth="1"/>
    <col min="27" max="27" width="2.5703125" style="111" customWidth="1"/>
    <col min="28" max="28" width="14.85546875" style="111" customWidth="1"/>
  </cols>
  <sheetData>
    <row r="1" spans="1:28" ht="24.5" customHeight="1">
      <c r="A1" s="252" t="s">
        <v>12</v>
      </c>
      <c r="B1" s="252"/>
      <c r="C1" s="252"/>
      <c r="D1" s="252"/>
      <c r="E1" s="252"/>
      <c r="F1" s="252"/>
      <c r="G1" s="127"/>
      <c r="H1" s="127"/>
      <c r="I1" s="121"/>
      <c r="J1" s="121"/>
      <c r="K1" s="121"/>
      <c r="L1" s="121"/>
      <c r="M1" s="121"/>
      <c r="N1" s="121"/>
      <c r="O1" s="121"/>
      <c r="P1" s="121"/>
    </row>
    <row r="2" spans="1:28" ht="60.75" customHeight="1">
      <c r="A2" s="270" t="s">
        <v>114</v>
      </c>
      <c r="B2" s="270"/>
      <c r="C2" s="270"/>
      <c r="D2" s="270"/>
      <c r="E2" s="270"/>
      <c r="F2" s="57"/>
      <c r="G2" s="4"/>
      <c r="H2" s="4"/>
      <c r="I2" s="4"/>
      <c r="J2" s="5"/>
    </row>
    <row r="3" spans="1:28" ht="18" customHeight="1">
      <c r="A3" s="269" t="s">
        <v>13</v>
      </c>
      <c r="B3" s="269"/>
      <c r="C3" s="269"/>
      <c r="D3" s="269"/>
      <c r="E3" s="269"/>
      <c r="F3" s="269"/>
      <c r="G3" s="4"/>
      <c r="H3" s="4"/>
      <c r="I3" s="4"/>
      <c r="J3" s="5"/>
    </row>
    <row r="4" spans="1:28" s="6" customFormat="1" ht="18.75" customHeight="1">
      <c r="A4" s="17" t="s">
        <v>14</v>
      </c>
      <c r="B4" s="170"/>
      <c r="C4" s="170"/>
      <c r="D4" s="32" t="s">
        <v>15</v>
      </c>
      <c r="E4" s="170"/>
      <c r="F4" s="18"/>
      <c r="G4" s="3"/>
      <c r="H4" s="3"/>
      <c r="R4" s="133" t="str">
        <f>+A4</f>
        <v>Entreprise</v>
      </c>
      <c r="S4" s="134"/>
      <c r="T4" s="134"/>
      <c r="U4" s="135"/>
      <c r="V4" s="213" t="str">
        <f>+D4</f>
        <v>Caisse de chômage</v>
      </c>
      <c r="W4" s="214"/>
      <c r="X4" s="214"/>
      <c r="Y4" s="214"/>
      <c r="Z4" s="214"/>
      <c r="AA4" s="214"/>
      <c r="AB4" s="215"/>
    </row>
    <row r="5" spans="1:28" s="6" customFormat="1" ht="18.75" customHeight="1">
      <c r="A5" s="262"/>
      <c r="B5" s="263"/>
      <c r="C5" s="263"/>
      <c r="D5" s="254"/>
      <c r="E5" s="255"/>
      <c r="F5" s="256"/>
      <c r="G5" s="3"/>
      <c r="H5" s="3"/>
      <c r="R5" s="232" t="str">
        <f>IF(ISBLANK(A5),"",A5)</f>
        <v/>
      </c>
      <c r="S5" s="233"/>
      <c r="T5" s="233"/>
      <c r="U5" s="234"/>
      <c r="V5" s="216" t="str">
        <f>IF(ISBLANK(D5),"",D5)</f>
        <v/>
      </c>
      <c r="W5" s="217"/>
      <c r="X5" s="217"/>
      <c r="Y5" s="217"/>
      <c r="Z5" s="217"/>
      <c r="AA5" s="217"/>
      <c r="AB5" s="218"/>
    </row>
    <row r="6" spans="1:28" s="6" customFormat="1" ht="18.75" customHeight="1">
      <c r="A6" s="262"/>
      <c r="B6" s="263"/>
      <c r="C6" s="263"/>
      <c r="D6" s="257"/>
      <c r="E6" s="258"/>
      <c r="F6" s="259"/>
      <c r="G6" s="3"/>
      <c r="H6" s="3"/>
      <c r="R6" s="232" t="str">
        <f t="shared" ref="R6:R8" si="0">IF(ISBLANK(A6),"",A6)</f>
        <v/>
      </c>
      <c r="S6" s="233"/>
      <c r="T6" s="233"/>
      <c r="U6" s="234"/>
      <c r="V6" s="219" t="str">
        <f>IF(ISBLANK(D6),"",D6)</f>
        <v/>
      </c>
      <c r="W6" s="220"/>
      <c r="X6" s="220"/>
      <c r="Y6" s="220"/>
      <c r="Z6" s="220"/>
      <c r="AA6" s="220"/>
      <c r="AB6" s="221"/>
    </row>
    <row r="7" spans="1:28" s="6" customFormat="1" ht="18.75" customHeight="1">
      <c r="A7" s="262"/>
      <c r="B7" s="263"/>
      <c r="C7" s="263"/>
      <c r="D7" s="257"/>
      <c r="E7" s="258"/>
      <c r="F7" s="259"/>
      <c r="G7" s="3"/>
      <c r="H7" s="3"/>
      <c r="R7" s="232" t="str">
        <f t="shared" si="0"/>
        <v/>
      </c>
      <c r="S7" s="233"/>
      <c r="T7" s="233"/>
      <c r="U7" s="234"/>
      <c r="V7" s="219" t="str">
        <f>IF(ISBLANK(D7),"",D7)</f>
        <v/>
      </c>
      <c r="W7" s="220"/>
      <c r="X7" s="220"/>
      <c r="Y7" s="220"/>
      <c r="Z7" s="220"/>
      <c r="AA7" s="220"/>
      <c r="AB7" s="221"/>
    </row>
    <row r="8" spans="1:28" s="6" customFormat="1" ht="18.75" customHeight="1">
      <c r="A8" s="262"/>
      <c r="B8" s="263"/>
      <c r="C8" s="263"/>
      <c r="D8" s="266"/>
      <c r="E8" s="267"/>
      <c r="F8" s="268"/>
      <c r="G8" s="3"/>
      <c r="H8" s="65" t="s">
        <v>4</v>
      </c>
      <c r="I8" s="6" t="s">
        <v>11</v>
      </c>
      <c r="R8" s="232" t="str">
        <f t="shared" si="0"/>
        <v/>
      </c>
      <c r="S8" s="233"/>
      <c r="T8" s="233"/>
      <c r="U8" s="234"/>
      <c r="V8" s="235" t="str">
        <f>IF(ISBLANK(D8),"",D8)</f>
        <v/>
      </c>
      <c r="W8" s="225"/>
      <c r="X8" s="225"/>
      <c r="Y8" s="225"/>
      <c r="Z8" s="225"/>
      <c r="AA8" s="225"/>
      <c r="AB8" s="226"/>
    </row>
    <row r="9" spans="1:28" s="6" customFormat="1" ht="18.75" customHeight="1">
      <c r="A9" s="21" t="s">
        <v>16</v>
      </c>
      <c r="B9" s="264"/>
      <c r="C9" s="265"/>
      <c r="D9" s="33"/>
      <c r="E9" s="19"/>
      <c r="F9" s="20"/>
      <c r="G9" s="3"/>
      <c r="H9" s="67">
        <v>44166</v>
      </c>
      <c r="I9" s="109">
        <v>6.3750000000000001E-2</v>
      </c>
      <c r="R9" s="136" t="str">
        <f>+A9</f>
        <v>Secteur d'exploitation</v>
      </c>
      <c r="S9" s="225" t="str">
        <f>IF(ISBLANK(B9),"",B9)</f>
        <v/>
      </c>
      <c r="T9" s="225"/>
      <c r="U9" s="226"/>
      <c r="V9" s="137"/>
      <c r="W9" s="138"/>
      <c r="X9" s="138"/>
      <c r="Y9" s="129"/>
      <c r="Z9" s="129"/>
      <c r="AA9" s="129"/>
      <c r="AB9" s="128"/>
    </row>
    <row r="10" spans="1:28" s="6" customFormat="1" ht="18.75" customHeight="1">
      <c r="A10" s="22" t="s">
        <v>17</v>
      </c>
      <c r="B10" s="260"/>
      <c r="C10" s="261"/>
      <c r="D10" s="184"/>
      <c r="E10" s="24"/>
      <c r="F10" s="25"/>
      <c r="G10" s="3"/>
      <c r="H10" s="67">
        <v>44197</v>
      </c>
      <c r="I10" s="108">
        <v>6.4000000000000001E-2</v>
      </c>
      <c r="R10" s="149" t="str">
        <f>+A10</f>
        <v>REE + Sct. No.</v>
      </c>
      <c r="S10" s="223" t="str">
        <f t="shared" ref="S10:S11" si="1">IF(ISBLANK(B10),"",B10)</f>
        <v/>
      </c>
      <c r="T10" s="223"/>
      <c r="U10" s="224"/>
      <c r="V10" s="150"/>
      <c r="W10" s="151"/>
      <c r="X10" s="151"/>
      <c r="Y10" s="152"/>
      <c r="Z10" s="152"/>
      <c r="AA10" s="152"/>
      <c r="AB10" s="153"/>
    </row>
    <row r="11" spans="1:28" s="6" customFormat="1" ht="18.75" customHeight="1">
      <c r="A11" s="21" t="s">
        <v>18</v>
      </c>
      <c r="B11" s="260"/>
      <c r="C11" s="261"/>
      <c r="D11" s="184"/>
      <c r="E11" s="24"/>
      <c r="F11" s="25"/>
      <c r="G11" s="3"/>
      <c r="H11" s="67">
        <v>44228</v>
      </c>
      <c r="I11" s="108">
        <v>6.4000000000000001E-2</v>
      </c>
      <c r="R11" s="136"/>
      <c r="S11" s="225" t="str">
        <f t="shared" si="1"/>
        <v/>
      </c>
      <c r="T11" s="225"/>
      <c r="U11" s="226"/>
      <c r="V11" s="139"/>
      <c r="W11" s="140"/>
      <c r="X11" s="140"/>
      <c r="Y11" s="129"/>
      <c r="Z11" s="129"/>
      <c r="AA11" s="129"/>
      <c r="AB11" s="128"/>
    </row>
    <row r="12" spans="1:28" s="6" customFormat="1" ht="18.75" customHeight="1">
      <c r="A12" s="21" t="s">
        <v>19</v>
      </c>
      <c r="B12" s="260"/>
      <c r="C12" s="261"/>
      <c r="D12" s="184"/>
      <c r="E12" s="24"/>
      <c r="F12" s="25"/>
      <c r="G12" s="3"/>
      <c r="H12" s="67">
        <v>44256</v>
      </c>
      <c r="I12" s="108">
        <v>6.4000000000000001E-2</v>
      </c>
      <c r="R12" s="227" t="s">
        <v>62</v>
      </c>
      <c r="S12" s="228"/>
      <c r="T12" s="228"/>
      <c r="U12" s="228"/>
      <c r="V12" s="228"/>
      <c r="W12" s="228"/>
      <c r="X12" s="228"/>
      <c r="Y12" s="228"/>
      <c r="Z12" s="228"/>
      <c r="AA12" s="228"/>
      <c r="AB12" s="229"/>
    </row>
    <row r="13" spans="1:28" s="6" customFormat="1" ht="18.75" customHeight="1">
      <c r="A13" s="21" t="s">
        <v>2</v>
      </c>
      <c r="B13" s="260"/>
      <c r="C13" s="261"/>
      <c r="D13" s="184"/>
      <c r="E13" s="24"/>
      <c r="F13" s="25"/>
      <c r="G13" s="3"/>
      <c r="H13" s="3"/>
      <c r="R13" s="227"/>
      <c r="S13" s="228"/>
      <c r="T13" s="228"/>
      <c r="U13" s="228"/>
      <c r="V13" s="228"/>
      <c r="W13" s="228"/>
      <c r="X13" s="228"/>
      <c r="Y13" s="228"/>
      <c r="Z13" s="228"/>
      <c r="AA13" s="228"/>
      <c r="AB13" s="229"/>
    </row>
    <row r="14" spans="1:28" s="6" customFormat="1" ht="18.75" customHeight="1">
      <c r="A14" s="21" t="s">
        <v>20</v>
      </c>
      <c r="B14" s="19"/>
      <c r="C14" s="24"/>
      <c r="D14" s="184"/>
      <c r="E14" s="24"/>
      <c r="F14" s="25"/>
      <c r="G14" s="3"/>
      <c r="H14" s="3"/>
      <c r="R14" s="227"/>
      <c r="S14" s="228"/>
      <c r="T14" s="228"/>
      <c r="U14" s="228"/>
      <c r="V14" s="228"/>
      <c r="W14" s="228"/>
      <c r="X14" s="228"/>
      <c r="Y14" s="228"/>
      <c r="Z14" s="228"/>
      <c r="AA14" s="228"/>
      <c r="AB14" s="229"/>
    </row>
    <row r="15" spans="1:28" s="6" customFormat="1" ht="21.75" customHeight="1">
      <c r="A15" s="274"/>
      <c r="B15" s="275"/>
      <c r="C15" s="275"/>
      <c r="D15" s="275"/>
      <c r="E15" s="275"/>
      <c r="F15" s="276"/>
      <c r="G15" s="3"/>
      <c r="H15" s="3"/>
      <c r="R15" s="236"/>
      <c r="S15" s="237"/>
      <c r="T15" s="237"/>
      <c r="U15" s="237"/>
      <c r="V15" s="237"/>
      <c r="W15" s="237"/>
      <c r="X15" s="237"/>
      <c r="Y15" s="237"/>
      <c r="Z15" s="237"/>
      <c r="AA15" s="237"/>
      <c r="AB15" s="238"/>
    </row>
    <row r="16" spans="1:28" s="26" customFormat="1" ht="30" customHeight="1">
      <c r="A16" s="58" t="s">
        <v>21</v>
      </c>
      <c r="B16" s="59"/>
      <c r="C16" s="66">
        <v>44166</v>
      </c>
      <c r="D16" s="272" t="s">
        <v>22</v>
      </c>
      <c r="E16" s="272"/>
      <c r="F16" s="273"/>
      <c r="G16" s="51">
        <f>IF(C16="","",NETWORKDAYS(C16,EOMONTH(C16,0)))</f>
        <v>23</v>
      </c>
      <c r="H16" s="52"/>
      <c r="J16" s="61" t="s">
        <v>3</v>
      </c>
      <c r="R16" s="230" t="str">
        <f>+A16</f>
        <v>Période de décompte (mois)</v>
      </c>
      <c r="S16" s="231"/>
      <c r="T16" s="231"/>
      <c r="U16" s="222">
        <f>IF(ISBLANK(C16),"",+C16)</f>
        <v>44166</v>
      </c>
      <c r="V16" s="222"/>
      <c r="W16" s="130"/>
      <c r="X16" s="130"/>
      <c r="Y16" s="130"/>
      <c r="Z16" s="130"/>
      <c r="AA16" s="130"/>
      <c r="AB16" s="130"/>
    </row>
    <row r="17" spans="1:28" s="6" customFormat="1">
      <c r="A17" s="253" t="str">
        <f>IF(OR(I17=I18,I17="",I18=""),"",J17)</f>
        <v/>
      </c>
      <c r="B17" s="253"/>
      <c r="C17" s="253"/>
      <c r="D17" s="253"/>
      <c r="E17" s="253"/>
      <c r="F17" s="253"/>
      <c r="G17" s="3"/>
      <c r="H17" s="3"/>
      <c r="I17" s="63" t="str">
        <f>IF(C16="","",TEXT(C16,"MM"))</f>
        <v>12</v>
      </c>
      <c r="J17" s="62" t="s">
        <v>43</v>
      </c>
      <c r="R17" s="112"/>
      <c r="S17" s="112"/>
      <c r="T17" s="112"/>
      <c r="U17" s="132"/>
      <c r="V17" s="112"/>
      <c r="W17" s="112"/>
      <c r="X17" s="112"/>
      <c r="Y17" s="112"/>
      <c r="Z17" s="112"/>
      <c r="AA17" s="112"/>
      <c r="AB17" s="112"/>
    </row>
    <row r="18" spans="1:28" ht="36.5" customHeight="1">
      <c r="A18" s="277" t="s">
        <v>88</v>
      </c>
      <c r="B18" s="278"/>
      <c r="C18" s="278"/>
      <c r="D18" s="278"/>
      <c r="E18" s="278"/>
      <c r="F18" s="279"/>
      <c r="I18" s="47" t="str">
        <f>IF(C19="","",TEXT(C19,"MM"))</f>
        <v/>
      </c>
      <c r="L18" s="49"/>
      <c r="R18" s="212" t="s">
        <v>106</v>
      </c>
      <c r="S18" s="212"/>
      <c r="T18" s="212"/>
      <c r="U18" s="212"/>
      <c r="V18" s="212"/>
      <c r="W18" s="212"/>
      <c r="X18" s="212"/>
      <c r="Y18" s="212"/>
      <c r="Z18" s="212"/>
      <c r="AA18" s="212"/>
      <c r="AB18" s="212"/>
    </row>
    <row r="19" spans="1:28" ht="23" customHeight="1">
      <c r="A19" s="41"/>
      <c r="B19" s="40" t="s">
        <v>23</v>
      </c>
      <c r="C19" s="46"/>
      <c r="D19" s="40" t="s">
        <v>24</v>
      </c>
      <c r="E19" s="281"/>
      <c r="F19" s="282"/>
      <c r="G19" s="64">
        <f>IF(AND(C19&gt;0,E19&gt;0),NETWORKDAYS(C19,E19),G16)</f>
        <v>23</v>
      </c>
      <c r="I19" s="47" t="str">
        <f>IF(E19="","",TEXT(E19,"MM"))</f>
        <v/>
      </c>
      <c r="R19" s="212"/>
      <c r="S19" s="212"/>
      <c r="T19" s="212"/>
      <c r="U19" s="212"/>
      <c r="V19" s="212"/>
      <c r="W19" s="212"/>
      <c r="X19" s="212"/>
      <c r="Y19" s="212"/>
      <c r="Z19" s="212"/>
      <c r="AA19" s="212"/>
      <c r="AB19" s="212"/>
    </row>
    <row r="20" spans="1:28" ht="19.25" customHeight="1">
      <c r="A20" s="42"/>
      <c r="B20" s="43"/>
      <c r="C20" s="44"/>
      <c r="D20" s="43"/>
      <c r="E20" s="48"/>
      <c r="F20" s="45">
        <f>IF(I18=I19,G19,J20)</f>
        <v>23</v>
      </c>
      <c r="G20" s="60"/>
      <c r="J20" s="187" t="s">
        <v>44</v>
      </c>
      <c r="R20" s="212"/>
      <c r="S20" s="212"/>
      <c r="T20" s="212"/>
      <c r="U20" s="212"/>
      <c r="V20" s="212"/>
      <c r="W20" s="212"/>
      <c r="X20" s="212"/>
      <c r="Y20" s="212"/>
      <c r="Z20" s="212"/>
      <c r="AA20" s="212"/>
      <c r="AB20" s="212"/>
    </row>
    <row r="21" spans="1:28" ht="17.5" customHeight="1">
      <c r="A21" s="243" t="s">
        <v>94</v>
      </c>
      <c r="B21" s="243"/>
      <c r="C21" s="243"/>
      <c r="D21" s="243"/>
      <c r="E21" s="243"/>
      <c r="F21" s="243"/>
      <c r="G21" s="60"/>
      <c r="R21" s="154"/>
      <c r="S21" s="154"/>
      <c r="T21" s="154"/>
      <c r="U21" s="154"/>
      <c r="V21" s="250" t="s">
        <v>63</v>
      </c>
      <c r="W21" s="250"/>
      <c r="X21" s="250"/>
      <c r="Y21" s="250"/>
      <c r="Z21" s="250"/>
      <c r="AA21" s="154"/>
      <c r="AB21" s="154"/>
    </row>
    <row r="22" spans="1:28" ht="24" customHeight="1">
      <c r="A22" s="244"/>
      <c r="B22" s="244"/>
      <c r="C22" s="244"/>
      <c r="D22" s="244"/>
      <c r="E22" s="244"/>
      <c r="F22" s="244"/>
      <c r="G22" s="3"/>
      <c r="V22" s="250"/>
      <c r="W22" s="250"/>
      <c r="X22" s="250"/>
      <c r="Y22" s="250"/>
      <c r="Z22" s="250"/>
    </row>
    <row r="23" spans="1:28" ht="26">
      <c r="A23" s="246" t="s">
        <v>25</v>
      </c>
      <c r="B23" s="246"/>
      <c r="C23" s="246"/>
      <c r="D23" s="246"/>
      <c r="E23" s="2"/>
      <c r="F23" s="13"/>
      <c r="G23" s="3"/>
      <c r="R23" s="239" t="str">
        <f>+A23</f>
        <v>Pertes de travail pour raisons économiques</v>
      </c>
      <c r="S23" s="239"/>
      <c r="T23" s="239"/>
      <c r="U23" s="239"/>
      <c r="V23" s="113" t="s">
        <v>7</v>
      </c>
      <c r="W23" s="114"/>
      <c r="X23" s="113" t="s">
        <v>104</v>
      </c>
      <c r="Y23" s="114"/>
      <c r="Z23" s="113" t="s">
        <v>8</v>
      </c>
      <c r="AB23" s="115" t="s">
        <v>64</v>
      </c>
    </row>
    <row r="24" spans="1:28" ht="25.5" customHeight="1">
      <c r="A24" s="280" t="s">
        <v>26</v>
      </c>
      <c r="B24" s="280"/>
      <c r="C24" s="29"/>
      <c r="D24" s="29"/>
      <c r="E24" s="23"/>
      <c r="F24" s="141">
        <f>+AB24</f>
        <v>0</v>
      </c>
      <c r="G24" s="3"/>
      <c r="R24" s="248" t="str">
        <f>+A24</f>
        <v>Nombre de travailleurs ayants droit</v>
      </c>
      <c r="S24" s="248"/>
      <c r="T24" s="248"/>
      <c r="U24" s="249"/>
      <c r="V24" s="141">
        <f>VLOOKUP(V$23,'Attribution aux cat. de salaire'!$A$80:$L$82,4,FALSE)</f>
        <v>0</v>
      </c>
      <c r="W24" s="116"/>
      <c r="X24" s="141">
        <f>VLOOKUP(X$23,'Attribution aux cat. de salaire'!$A$80:$L$82,4,FALSE)</f>
        <v>0</v>
      </c>
      <c r="Y24" s="116"/>
      <c r="Z24" s="141">
        <f>VLOOKUP(Z$23,'Attribution aux cat. de salaire'!$A$80:$L$82,4,FALSE)</f>
        <v>0</v>
      </c>
      <c r="AA24" s="116"/>
      <c r="AB24" s="141">
        <f>SUM(V24,X24,Z24)</f>
        <v>0</v>
      </c>
    </row>
    <row r="25" spans="1:28" ht="25.5" customHeight="1">
      <c r="A25" s="23" t="s">
        <v>27</v>
      </c>
      <c r="B25" s="23"/>
      <c r="C25" s="29"/>
      <c r="D25" s="185"/>
      <c r="E25" s="186"/>
      <c r="F25" s="202">
        <f>+AB25</f>
        <v>0</v>
      </c>
      <c r="G25" s="3"/>
      <c r="I25" s="187" t="s">
        <v>32</v>
      </c>
      <c r="J25" s="201"/>
      <c r="K25" s="34"/>
      <c r="O25" s="5"/>
      <c r="R25" s="248" t="str">
        <f>+A25</f>
        <v>Nombre de travailleurs concernés par la réduction de l’horaire de travail (RHT)</v>
      </c>
      <c r="S25" s="248"/>
      <c r="T25" s="248"/>
      <c r="U25" s="249"/>
      <c r="V25" s="141">
        <f>VLOOKUP(V$23,'Attribution aux cat. de salaire'!$A$80:$L$82,5,FALSE)</f>
        <v>0</v>
      </c>
      <c r="W25" s="116"/>
      <c r="X25" s="141">
        <f>VLOOKUP(X$23,'Attribution aux cat. de salaire'!$A$80:$L$82,5,FALSE)</f>
        <v>0</v>
      </c>
      <c r="Y25" s="116"/>
      <c r="Z25" s="141">
        <f>VLOOKUP(Z$23,'Attribution aux cat. de salaire'!$A$80:$L$82,5,FALSE)</f>
        <v>0</v>
      </c>
      <c r="AA25" s="116"/>
      <c r="AB25" s="202">
        <f>IF(SUM(V25,X25,Z25)&gt;AB24,I25,SUM(V25,X25,Z25))</f>
        <v>0</v>
      </c>
    </row>
    <row r="26" spans="1:28" ht="25.5" customHeight="1">
      <c r="A26" s="172"/>
      <c r="B26" s="29"/>
      <c r="C26" s="29"/>
      <c r="D26" s="29"/>
      <c r="E26" s="23"/>
      <c r="F26" s="185"/>
      <c r="G26" s="197">
        <f>IF(X26="---",0,+X26/5*F20)</f>
        <v>0</v>
      </c>
      <c r="L26" s="71"/>
      <c r="M26" s="71"/>
      <c r="N26" s="71"/>
      <c r="O26" s="71"/>
      <c r="P26" s="71"/>
      <c r="Q26" s="71"/>
      <c r="R26" s="251" t="s">
        <v>93</v>
      </c>
      <c r="S26" s="251"/>
      <c r="T26" s="251"/>
      <c r="U26" s="251"/>
      <c r="V26" s="116"/>
      <c r="W26" s="116"/>
      <c r="X26" s="117" t="str">
        <f>+'Attribution aux cat. de salaire'!F81</f>
        <v>---</v>
      </c>
      <c r="Y26" s="116"/>
      <c r="Z26" s="116"/>
      <c r="AA26" s="116"/>
      <c r="AB26" s="116"/>
    </row>
    <row r="27" spans="1:28" ht="25.5" customHeight="1">
      <c r="A27" s="240" t="s">
        <v>28</v>
      </c>
      <c r="B27" s="240"/>
      <c r="C27" s="240"/>
      <c r="D27" s="240"/>
      <c r="E27" s="12" t="s">
        <v>29</v>
      </c>
      <c r="F27" s="142">
        <f>+AB27</f>
        <v>0</v>
      </c>
      <c r="G27" s="7"/>
      <c r="O27" s="56"/>
      <c r="P27" s="56"/>
      <c r="Q27" s="56"/>
      <c r="R27" s="248" t="str">
        <f>+A27</f>
        <v>Somme globale des heures à effectuer normalement pour tous les travailleurs ayants droit</v>
      </c>
      <c r="S27" s="248"/>
      <c r="T27" s="248"/>
      <c r="U27" s="249"/>
      <c r="V27" s="142">
        <f>VLOOKUP(V$23,'Attribution aux cat. de salaire'!$A$80:$L$82,7,FALSE)</f>
        <v>0</v>
      </c>
      <c r="W27" s="116"/>
      <c r="X27" s="142">
        <f>VLOOKUP(X$23,'Attribution aux cat. de salaire'!$A$80:$L$82,7,FALSE)</f>
        <v>0</v>
      </c>
      <c r="Y27" s="116"/>
      <c r="Z27" s="142">
        <f>VLOOKUP(Z$23,'Attribution aux cat. de salaire'!$A$80:$L$82,7,FALSE)</f>
        <v>0</v>
      </c>
      <c r="AA27" s="116"/>
      <c r="AB27" s="142">
        <f>SUM(V27,X27,Z27)</f>
        <v>0</v>
      </c>
    </row>
    <row r="28" spans="1:28" ht="25.5" customHeight="1">
      <c r="A28" s="240" t="s">
        <v>30</v>
      </c>
      <c r="B28" s="240"/>
      <c r="C28" s="240"/>
      <c r="D28" s="240"/>
      <c r="E28" s="12" t="s">
        <v>29</v>
      </c>
      <c r="F28" s="142">
        <f>+AB28</f>
        <v>0</v>
      </c>
      <c r="G28" s="7"/>
      <c r="O28" s="56"/>
      <c r="P28" s="56"/>
      <c r="Q28" s="56"/>
      <c r="R28" s="248" t="str">
        <f>+A28</f>
        <v>Somme des heures perdues pour des raisons économiques pour tous les travailleurs concernés par la RHT</v>
      </c>
      <c r="S28" s="248"/>
      <c r="T28" s="248"/>
      <c r="U28" s="249"/>
      <c r="V28" s="142">
        <f>VLOOKUP(V$23,'Attribution aux cat. de salaire'!$A$80:$L$82,8,FALSE)</f>
        <v>0</v>
      </c>
      <c r="W28" s="116"/>
      <c r="X28" s="142">
        <f>VLOOKUP(X$23,'Attribution aux cat. de salaire'!$A$80:$L$82,8,FALSE)</f>
        <v>0</v>
      </c>
      <c r="Y28" s="116"/>
      <c r="Z28" s="142">
        <f>VLOOKUP(Z$23,'Attribution aux cat. de salaire'!$A$80:$L$82,8,FALSE)</f>
        <v>0</v>
      </c>
      <c r="AA28" s="116"/>
      <c r="AB28" s="142">
        <f>SUM(V28,X28,Z28)</f>
        <v>0</v>
      </c>
    </row>
    <row r="29" spans="1:28" ht="25.5" customHeight="1">
      <c r="A29" s="271" t="s">
        <v>31</v>
      </c>
      <c r="B29" s="271"/>
      <c r="C29" s="271"/>
      <c r="D29" s="271"/>
      <c r="E29" s="12"/>
      <c r="F29" s="28">
        <f>+AB29</f>
        <v>0</v>
      </c>
      <c r="G29" s="8"/>
      <c r="J29" s="187" t="s">
        <v>33</v>
      </c>
      <c r="O29" s="56"/>
      <c r="P29" s="56"/>
      <c r="Q29" s="56"/>
      <c r="R29" s="248" t="str">
        <f>+A29</f>
        <v>Pourcentage de la perte de travail pour des raisons économiques</v>
      </c>
      <c r="S29" s="248"/>
      <c r="T29" s="248"/>
      <c r="U29" s="249"/>
      <c r="V29" s="143">
        <f>IF(V28=0,0,IF(V28&gt;V27,$J29,V28/V27))</f>
        <v>0</v>
      </c>
      <c r="W29" s="116"/>
      <c r="X29" s="143">
        <f>IF(X28=0,0,IF(X28&gt;X27,$J29,X28/X27))</f>
        <v>0</v>
      </c>
      <c r="Y29" s="116"/>
      <c r="Z29" s="143">
        <f>IF(Z28=0,0,IF(Z28&gt;Z27,$J29,Z28/Z27))</f>
        <v>0</v>
      </c>
      <c r="AA29" s="116"/>
      <c r="AB29" s="143">
        <f>IF(AB28=0,0,IF(OR(ISTEXT(V29),ISTEXT(X29),ISTEXT(Z29)),$J29,IF(AB28&gt;AB27,$J29,AB28/AB27)))</f>
        <v>0</v>
      </c>
    </row>
    <row r="30" spans="1:28" ht="28.75" customHeight="1">
      <c r="A30" s="294" t="s">
        <v>89</v>
      </c>
      <c r="B30" s="294"/>
      <c r="C30" s="294"/>
      <c r="D30" s="294"/>
      <c r="E30" s="294"/>
      <c r="F30" s="294"/>
      <c r="G30" s="9"/>
      <c r="V30" s="116"/>
      <c r="W30" s="116"/>
      <c r="X30" s="116"/>
      <c r="Y30" s="116"/>
      <c r="Z30" s="116"/>
      <c r="AA30" s="116"/>
      <c r="AB30" s="116"/>
    </row>
    <row r="31" spans="1:28" ht="25.5" customHeight="1">
      <c r="A31" s="246" t="s">
        <v>34</v>
      </c>
      <c r="B31" s="246"/>
      <c r="C31" s="246"/>
      <c r="D31" s="246"/>
      <c r="E31" s="2"/>
      <c r="F31" s="13"/>
      <c r="G31" s="171"/>
      <c r="I31" s="245"/>
      <c r="J31" s="245"/>
      <c r="K31" s="245"/>
      <c r="R31" s="239" t="str">
        <f>+A31</f>
        <v>Perte de gain</v>
      </c>
      <c r="S31" s="239"/>
      <c r="T31" s="239"/>
      <c r="U31" s="239"/>
      <c r="V31" s="116"/>
      <c r="W31" s="116"/>
      <c r="X31" s="116"/>
      <c r="Y31" s="116"/>
      <c r="Z31" s="116"/>
      <c r="AA31" s="116"/>
      <c r="AB31" s="116"/>
    </row>
    <row r="32" spans="1:28" ht="33.5" customHeight="1">
      <c r="A32" s="247" t="s">
        <v>35</v>
      </c>
      <c r="B32" s="247"/>
      <c r="C32" s="247"/>
      <c r="D32" s="247"/>
      <c r="E32" s="14" t="s">
        <v>36</v>
      </c>
      <c r="F32" s="142">
        <f>+AB32</f>
        <v>0</v>
      </c>
      <c r="G32" s="3"/>
      <c r="R32" s="248" t="str">
        <f>+A32</f>
        <v>Somme des salaires soumis aux cotisations AVS de tous les travailleurs ayants droit_x000D_(max. 12'350 francs par personne)</v>
      </c>
      <c r="S32" s="248"/>
      <c r="T32" s="248"/>
      <c r="U32" s="249"/>
      <c r="V32" s="142">
        <f>VLOOKUP(V$23,'Attribution aux cat. de salaire'!$A$80:$L$82,11,FALSE)</f>
        <v>0</v>
      </c>
      <c r="W32" s="116"/>
      <c r="X32" s="142">
        <f>VLOOKUP(X$23,'Attribution aux cat. de salaire'!$A$80:$L$82,11,FALSE)</f>
        <v>0</v>
      </c>
      <c r="Y32" s="116"/>
      <c r="Z32" s="142">
        <f>VLOOKUP(Z$23,'Attribution aux cat. de salaire'!$A$80:$L$82,11,FALSE)</f>
        <v>0</v>
      </c>
      <c r="AA32" s="116"/>
      <c r="AB32" s="142">
        <f t="shared" ref="AB32" si="2">SUM(V32,X32,Z32)</f>
        <v>0</v>
      </c>
    </row>
    <row r="33" spans="1:28" ht="25.5" customHeight="1">
      <c r="A33" s="240" t="s">
        <v>37</v>
      </c>
      <c r="B33" s="240"/>
      <c r="C33" s="240"/>
      <c r="D33" s="240"/>
      <c r="E33" s="14" t="s">
        <v>36</v>
      </c>
      <c r="F33" s="11">
        <f>+AB33</f>
        <v>0</v>
      </c>
      <c r="G33" s="241"/>
      <c r="H33" s="242"/>
      <c r="R33" s="248" t="str">
        <f>+A33</f>
        <v>Somme des salaires pour les heures perdues (% de la perte de travail pour des raisons économiques)</v>
      </c>
      <c r="S33" s="248"/>
      <c r="T33" s="248"/>
      <c r="U33" s="249"/>
      <c r="V33" s="118">
        <f>IF(ISTEXT(V29),"",ROUND(IF(OR(V32="",V32&gt;V24*12350),"",V32*V29)*20,0)/20)</f>
        <v>0</v>
      </c>
      <c r="X33" s="118">
        <f>IF(ISTEXT(X29),"",ROUND(IF(OR(X32="",X32&gt;X24*12350),"",X32*X29)*20,0)/20)</f>
        <v>0</v>
      </c>
      <c r="Z33" s="118">
        <f>IF(ISTEXT(Z29),"",ROUND(IF(OR(Z32="",Z32&gt;Z24*12350),"",Z32*Z29)*20,0)/20)</f>
        <v>0</v>
      </c>
      <c r="AB33" s="118">
        <f>IF(OR(ISTEXT(V33),ISTEXT(X33),ISTEXT(Z33)),"",SUM(V33,X33,Z33))</f>
        <v>0</v>
      </c>
    </row>
    <row r="34" spans="1:28" ht="26.5" customHeight="1">
      <c r="A34" s="298" t="str">
        <f>IF(F32&gt;F24*12350,J34,"")</f>
        <v/>
      </c>
      <c r="B34" s="299"/>
      <c r="C34" s="299"/>
      <c r="D34" s="299"/>
      <c r="E34" s="299"/>
      <c r="F34" s="299"/>
      <c r="G34" s="3"/>
      <c r="J34" s="187" t="s">
        <v>38</v>
      </c>
    </row>
    <row r="35" spans="1:28" ht="25.5" customHeight="1">
      <c r="A35" s="246" t="s">
        <v>39</v>
      </c>
      <c r="B35" s="246"/>
      <c r="C35" s="246"/>
      <c r="D35" s="246"/>
      <c r="E35" s="2"/>
      <c r="F35" s="13"/>
      <c r="G35" s="171"/>
      <c r="R35" s="239" t="str">
        <f>A35</f>
        <v>Calcul de l’indemnité</v>
      </c>
      <c r="S35" s="239"/>
      <c r="T35" s="286" t="s">
        <v>65</v>
      </c>
      <c r="U35" s="286"/>
      <c r="V35" s="131">
        <v>1</v>
      </c>
      <c r="W35" s="112"/>
      <c r="X35" s="131" t="str">
        <f>IF(ISERROR(+X36/X33),"",+X36/X33)</f>
        <v/>
      </c>
      <c r="Y35" s="112"/>
      <c r="Z35" s="131">
        <v>0.8</v>
      </c>
      <c r="AA35" s="112"/>
      <c r="AB35" s="131"/>
    </row>
    <row r="36" spans="1:28" ht="25.5" customHeight="1">
      <c r="A36" s="271" t="s">
        <v>40</v>
      </c>
      <c r="B36" s="271"/>
      <c r="C36" s="271"/>
      <c r="D36" s="271"/>
      <c r="E36" s="14" t="s">
        <v>36</v>
      </c>
      <c r="F36" s="11">
        <f>+AB36</f>
        <v>0</v>
      </c>
      <c r="R36" s="248" t="str">
        <f>+A36</f>
        <v>Indemnité de la somme des salaires pour les heures perdues</v>
      </c>
      <c r="S36" s="248"/>
      <c r="T36" s="248"/>
      <c r="U36" s="249"/>
      <c r="V36" s="118">
        <f>IF(ISTEXT(V33),"",ROUND(V33*V35*20,0)/20)</f>
        <v>0</v>
      </c>
      <c r="X36" s="118">
        <f>IF(ISTEXT(X33),"",IF(OR(G26=0,ISTEXT(X29)),0,3470/(X26/5*G16)*X28))</f>
        <v>0</v>
      </c>
      <c r="Z36" s="118">
        <f>IF(ISTEXT(Z33),"",ROUND(Z33*Z35*20,0)/20)</f>
        <v>0</v>
      </c>
      <c r="AB36" s="118">
        <f>IF(OR(ISTEXT(V36),ISTEXT(X36),ISTEXT(Z36)),"",SUM(V36,X36,Z36))</f>
        <v>0</v>
      </c>
    </row>
    <row r="37" spans="1:28" ht="31.5" customHeight="1" thickBot="1">
      <c r="A37" s="292" t="str">
        <f>IF(ISBLANK(C16),"",TEXT(VLOOKUP($C$16,$H$9:$I$12,2,FALSE),"0.000%"))&amp;" de cotisations employeur aux assurances sociales (AVS/AI/APG/AC)"</f>
        <v>6.375% de cotisations employeur aux assurances sociales (AVS/AI/APG/AC)</v>
      </c>
      <c r="B37" s="292"/>
      <c r="C37" s="292"/>
      <c r="D37" s="292"/>
      <c r="E37" s="14" t="s">
        <v>0</v>
      </c>
      <c r="F37" s="16">
        <f>+AB37</f>
        <v>0</v>
      </c>
      <c r="G37" s="283"/>
      <c r="H37" s="284"/>
      <c r="J37" s="187" t="s">
        <v>41</v>
      </c>
      <c r="R37" s="248" t="str">
        <f>+A37</f>
        <v>6.375% de cotisations employeur aux assurances sociales (AVS/AI/APG/AC)</v>
      </c>
      <c r="S37" s="248"/>
      <c r="T37" s="248"/>
      <c r="U37" s="249"/>
      <c r="V37" s="119">
        <f>ROUND(IF(V36=0,0,V33*VLOOKUP($C$16,$H$9:$I$12,2,FALSE))*20,0)/20</f>
        <v>0</v>
      </c>
      <c r="X37" s="119">
        <f>ROUND(IF(X36=0,0,X33*VLOOKUP($C$16,$H$9:$I$12,2,FALSE))*20,0)/20</f>
        <v>0</v>
      </c>
      <c r="Z37" s="119">
        <f>ROUND(IF(Z36=0,0,Z33*VLOOKUP($C$16,$H$9:$I$12,2,FALSE))*20,0)/20</f>
        <v>0</v>
      </c>
      <c r="AB37" s="119">
        <f t="shared" ref="AB37" si="3">SUM(V37,X37,Z37)</f>
        <v>0</v>
      </c>
    </row>
    <row r="38" spans="1:28" ht="44.5" customHeight="1" thickBot="1">
      <c r="A38" s="54" t="s">
        <v>90</v>
      </c>
      <c r="B38" s="55"/>
      <c r="C38" s="289" t="e">
        <f>IF(-#REF!&gt;=F36,J39,"")</f>
        <v>#REF!</v>
      </c>
      <c r="D38" s="289"/>
      <c r="E38" s="15" t="s">
        <v>0</v>
      </c>
      <c r="F38" s="27" t="str">
        <f>+AB38</f>
        <v>% mini. heures perdues non atteint</v>
      </c>
      <c r="G38" s="287"/>
      <c r="H38" s="284"/>
      <c r="J38" s="31" t="s">
        <v>42</v>
      </c>
      <c r="V38" s="120">
        <f>ROUND(SUM(V36:V37)*20,0)/20</f>
        <v>0</v>
      </c>
      <c r="X38" s="120">
        <f>ROUND(SUM(X36:X37)*20,0)/20</f>
        <v>0</v>
      </c>
      <c r="Z38" s="120">
        <f>ROUND(SUM(Z36:Z37)*20,0)/20</f>
        <v>0</v>
      </c>
      <c r="AB38" s="120" t="str">
        <f>IF(OR(ISTEXT(F20),AND(C19*E19&gt;0,OR(I17&lt;&gt;I18,I17&lt;&gt;I19))),$J$17,IF(SUM(V25,X25,Z25)&gt;AB24,$I$25,IF(AB29&lt;0.1,$J38,ROUND(SUM(AB36:AB37)*20,0)/20)))</f>
        <v>% mini. heures perdues non atteint</v>
      </c>
    </row>
    <row r="39" spans="1:28" ht="18" customHeight="1">
      <c r="A39" s="1"/>
      <c r="B39" s="1"/>
      <c r="C39" s="1"/>
      <c r="D39" s="1"/>
      <c r="E39" s="1"/>
      <c r="F39" s="188"/>
      <c r="J39" s="187" t="s">
        <v>41</v>
      </c>
    </row>
    <row r="40" spans="1:28">
      <c r="A40" s="189" t="s">
        <v>45</v>
      </c>
      <c r="B40" s="35"/>
      <c r="C40" s="35"/>
      <c r="D40" s="35"/>
      <c r="E40" s="35"/>
      <c r="F40" s="190"/>
      <c r="I40" s="31"/>
      <c r="J40" s="31" t="s">
        <v>42</v>
      </c>
      <c r="K40" s="31"/>
      <c r="L40" s="31"/>
      <c r="M40" s="31"/>
      <c r="R40"/>
      <c r="S40"/>
      <c r="T40"/>
      <c r="U40"/>
      <c r="V40"/>
      <c r="W40"/>
      <c r="X40"/>
      <c r="Y40"/>
      <c r="Z40"/>
      <c r="AA40"/>
      <c r="AB40"/>
    </row>
    <row r="41" spans="1:28" ht="128.5" customHeight="1">
      <c r="A41" s="290" t="s">
        <v>46</v>
      </c>
      <c r="B41" s="290"/>
      <c r="C41" s="290"/>
      <c r="D41" s="290"/>
      <c r="E41" s="290"/>
      <c r="F41" s="290"/>
      <c r="R41"/>
      <c r="S41"/>
      <c r="T41"/>
      <c r="U41"/>
      <c r="V41"/>
      <c r="W41"/>
      <c r="X41"/>
      <c r="Y41"/>
      <c r="Z41"/>
      <c r="AA41"/>
      <c r="AB41"/>
    </row>
    <row r="42" spans="1:28" ht="6" customHeight="1">
      <c r="A42" s="1"/>
      <c r="B42" s="1"/>
      <c r="C42" s="1"/>
      <c r="D42" s="1"/>
      <c r="E42" s="1"/>
      <c r="F42" s="10"/>
      <c r="R42"/>
      <c r="S42"/>
      <c r="T42"/>
      <c r="U42"/>
      <c r="V42"/>
      <c r="W42"/>
      <c r="X42"/>
      <c r="Y42"/>
      <c r="Z42"/>
      <c r="AA42"/>
      <c r="AB42"/>
    </row>
    <row r="43" spans="1:28">
      <c r="A43" s="189" t="s">
        <v>47</v>
      </c>
      <c r="B43" s="35"/>
      <c r="C43" s="35"/>
      <c r="D43" s="35"/>
      <c r="E43" s="35"/>
      <c r="F43" s="190"/>
      <c r="I43" s="31"/>
      <c r="J43" s="31"/>
      <c r="K43" s="31"/>
      <c r="L43" s="31"/>
      <c r="M43" s="31"/>
      <c r="R43"/>
      <c r="S43"/>
      <c r="T43"/>
      <c r="U43"/>
      <c r="V43"/>
      <c r="W43"/>
      <c r="X43"/>
      <c r="Y43"/>
      <c r="Z43"/>
      <c r="AA43"/>
      <c r="AB43"/>
    </row>
    <row r="44" spans="1:28" ht="195" customHeight="1">
      <c r="A44" s="290" t="s">
        <v>48</v>
      </c>
      <c r="B44" s="290"/>
      <c r="C44" s="290"/>
      <c r="D44" s="290"/>
      <c r="E44" s="290"/>
      <c r="F44" s="290"/>
      <c r="R44"/>
      <c r="S44"/>
      <c r="T44"/>
      <c r="U44"/>
      <c r="V44"/>
      <c r="W44"/>
      <c r="X44"/>
      <c r="Y44"/>
      <c r="Z44"/>
      <c r="AA44"/>
      <c r="AB44"/>
    </row>
    <row r="45" spans="1:28" ht="6" customHeight="1">
      <c r="A45" s="1"/>
      <c r="B45" s="1"/>
      <c r="C45" s="1"/>
      <c r="D45" s="1"/>
      <c r="E45" s="1"/>
      <c r="F45" s="10"/>
      <c r="R45"/>
      <c r="S45"/>
      <c r="T45"/>
      <c r="U45"/>
      <c r="V45"/>
      <c r="W45"/>
      <c r="X45"/>
      <c r="Y45"/>
      <c r="Z45"/>
      <c r="AA45"/>
      <c r="AB45"/>
    </row>
    <row r="46" spans="1:28" s="31" customFormat="1">
      <c r="A46" s="39" t="s">
        <v>91</v>
      </c>
      <c r="B46" s="36"/>
      <c r="C46" s="36"/>
      <c r="D46" s="36"/>
      <c r="E46" s="36"/>
      <c r="F46" s="37"/>
      <c r="G46" s="30"/>
      <c r="H46" s="30"/>
    </row>
    <row r="47" spans="1:28" s="31" customFormat="1" ht="71.25" customHeight="1">
      <c r="A47" s="285" t="s">
        <v>92</v>
      </c>
      <c r="B47" s="285"/>
      <c r="C47" s="285"/>
      <c r="D47" s="285"/>
      <c r="E47" s="285"/>
      <c r="F47" s="285"/>
      <c r="G47" s="30"/>
      <c r="H47" s="30"/>
    </row>
    <row r="48" spans="1:28" s="31" customFormat="1" ht="79.25" customHeight="1">
      <c r="A48" s="285" t="s">
        <v>60</v>
      </c>
      <c r="B48" s="285"/>
      <c r="C48" s="285"/>
      <c r="D48" s="285"/>
      <c r="E48" s="285"/>
      <c r="F48" s="285"/>
      <c r="G48" s="30"/>
      <c r="H48" s="30"/>
      <c r="I48"/>
      <c r="J48"/>
      <c r="K48"/>
      <c r="L48"/>
      <c r="M48"/>
    </row>
    <row r="49" spans="1:29" ht="6" customHeight="1">
      <c r="A49" s="1"/>
      <c r="B49" s="1"/>
      <c r="C49" s="1"/>
      <c r="D49" s="1"/>
      <c r="E49" s="1"/>
      <c r="F49" s="10"/>
      <c r="R49"/>
      <c r="S49"/>
      <c r="T49"/>
      <c r="U49"/>
      <c r="V49"/>
      <c r="W49"/>
      <c r="X49"/>
      <c r="Y49"/>
      <c r="Z49"/>
      <c r="AA49"/>
      <c r="AB49"/>
    </row>
    <row r="50" spans="1:29">
      <c r="A50" s="189" t="s">
        <v>49</v>
      </c>
      <c r="B50" s="35"/>
      <c r="C50" s="35"/>
      <c r="D50" s="35"/>
      <c r="E50" s="35"/>
      <c r="F50" s="190"/>
      <c r="I50" s="31"/>
      <c r="J50" s="31"/>
      <c r="K50" s="31"/>
      <c r="L50" s="31"/>
      <c r="M50" s="31"/>
      <c r="R50"/>
      <c r="S50"/>
      <c r="T50"/>
      <c r="U50"/>
      <c r="V50"/>
      <c r="W50"/>
      <c r="X50"/>
      <c r="Y50"/>
      <c r="Z50"/>
      <c r="AA50"/>
      <c r="AB50"/>
    </row>
    <row r="51" spans="1:29" ht="57" customHeight="1">
      <c r="A51" s="288" t="s">
        <v>50</v>
      </c>
      <c r="B51" s="288"/>
      <c r="C51" s="288"/>
      <c r="D51" s="288"/>
      <c r="E51" s="288"/>
      <c r="F51" s="288"/>
      <c r="R51"/>
      <c r="S51"/>
      <c r="T51"/>
      <c r="U51"/>
      <c r="V51"/>
      <c r="W51"/>
      <c r="X51"/>
      <c r="Y51"/>
      <c r="Z51"/>
      <c r="AA51"/>
      <c r="AB51"/>
    </row>
    <row r="52" spans="1:29" ht="6" customHeight="1">
      <c r="A52" s="1"/>
      <c r="B52" s="1"/>
      <c r="C52" s="1"/>
      <c r="D52" s="1"/>
      <c r="E52" s="1"/>
      <c r="F52" s="10"/>
      <c r="R52"/>
      <c r="S52"/>
      <c r="T52"/>
      <c r="U52"/>
      <c r="V52"/>
      <c r="W52"/>
      <c r="X52"/>
      <c r="Y52"/>
      <c r="Z52"/>
      <c r="AA52"/>
      <c r="AB52"/>
    </row>
    <row r="53" spans="1:29">
      <c r="A53" s="291" t="s">
        <v>51</v>
      </c>
      <c r="B53" s="291"/>
      <c r="C53" s="291"/>
      <c r="D53" s="291"/>
      <c r="E53" s="291"/>
      <c r="F53" s="291"/>
      <c r="I53" s="31"/>
      <c r="J53" s="31"/>
      <c r="K53" s="31"/>
      <c r="L53" s="31"/>
      <c r="M53" s="31"/>
      <c r="R53"/>
      <c r="S53"/>
      <c r="T53"/>
      <c r="U53"/>
      <c r="V53"/>
      <c r="W53"/>
      <c r="X53"/>
      <c r="Y53"/>
      <c r="Z53"/>
      <c r="AA53"/>
      <c r="AB53"/>
    </row>
    <row r="54" spans="1:29" ht="42.75" customHeight="1">
      <c r="A54" s="285" t="s">
        <v>52</v>
      </c>
      <c r="B54" s="285"/>
      <c r="C54" s="285"/>
      <c r="D54" s="285"/>
      <c r="E54" s="285"/>
      <c r="F54" s="285"/>
      <c r="I54" s="31"/>
      <c r="J54" s="31"/>
      <c r="K54" s="31"/>
      <c r="L54" s="31"/>
      <c r="M54" s="31"/>
      <c r="R54"/>
      <c r="S54"/>
      <c r="T54"/>
      <c r="U54"/>
      <c r="V54"/>
      <c r="W54"/>
      <c r="X54"/>
      <c r="Y54"/>
      <c r="Z54"/>
      <c r="AA54"/>
      <c r="AB54"/>
    </row>
    <row r="55" spans="1:29" ht="6" customHeight="1">
      <c r="A55" s="1"/>
      <c r="B55" s="1"/>
      <c r="C55" s="1"/>
      <c r="D55" s="1"/>
      <c r="E55" s="1"/>
      <c r="F55" s="10"/>
      <c r="R55"/>
      <c r="S55"/>
      <c r="T55"/>
      <c r="U55"/>
      <c r="V55"/>
      <c r="W55"/>
      <c r="X55"/>
      <c r="Y55"/>
      <c r="Z55"/>
      <c r="AA55"/>
      <c r="AB55"/>
    </row>
    <row r="56" spans="1:29" ht="14.25" customHeight="1">
      <c r="A56" s="285" t="s">
        <v>53</v>
      </c>
      <c r="B56" s="285"/>
      <c r="C56" s="285"/>
      <c r="D56" s="285"/>
      <c r="E56" s="285"/>
      <c r="F56" s="285"/>
      <c r="R56"/>
      <c r="S56"/>
      <c r="T56"/>
      <c r="U56"/>
      <c r="V56"/>
      <c r="W56"/>
      <c r="X56"/>
      <c r="Y56"/>
      <c r="Z56"/>
      <c r="AA56"/>
      <c r="AB56"/>
    </row>
    <row r="57" spans="1:29">
      <c r="A57" s="285"/>
      <c r="B57" s="285"/>
      <c r="C57" s="285"/>
      <c r="D57" s="285"/>
      <c r="E57" s="285"/>
      <c r="F57" s="285"/>
      <c r="I57" s="31"/>
      <c r="J57" s="31"/>
      <c r="K57" s="31"/>
      <c r="L57" s="31"/>
      <c r="M57" s="31"/>
      <c r="R57"/>
      <c r="S57"/>
      <c r="T57"/>
      <c r="U57"/>
      <c r="V57"/>
      <c r="W57"/>
      <c r="X57"/>
      <c r="Y57"/>
      <c r="Z57"/>
      <c r="AA57"/>
      <c r="AB57"/>
    </row>
    <row r="58" spans="1:29" ht="15.75" customHeight="1">
      <c r="A58" s="285"/>
      <c r="B58" s="285"/>
      <c r="C58" s="285"/>
      <c r="D58" s="285"/>
      <c r="E58" s="285"/>
      <c r="F58" s="285"/>
      <c r="I58" s="31"/>
      <c r="J58" s="31"/>
      <c r="K58" s="31"/>
      <c r="L58" s="31"/>
      <c r="M58" s="31"/>
      <c r="R58"/>
      <c r="S58"/>
      <c r="T58"/>
      <c r="U58"/>
      <c r="V58"/>
      <c r="W58"/>
      <c r="X58"/>
      <c r="Y58"/>
      <c r="Z58"/>
      <c r="AA58"/>
      <c r="AB58"/>
    </row>
    <row r="59" spans="1:29" ht="6" customHeight="1">
      <c r="A59" s="1"/>
      <c r="B59" s="1"/>
      <c r="C59" s="1"/>
      <c r="D59" s="1"/>
      <c r="E59" s="1"/>
      <c r="F59" s="10"/>
      <c r="R59"/>
      <c r="S59"/>
      <c r="T59"/>
      <c r="U59"/>
      <c r="V59"/>
      <c r="W59"/>
      <c r="X59"/>
      <c r="Y59"/>
      <c r="Z59"/>
      <c r="AA59"/>
      <c r="AB59"/>
    </row>
    <row r="60" spans="1:29">
      <c r="A60" s="191" t="s">
        <v>54</v>
      </c>
      <c r="B60" s="36"/>
      <c r="C60" s="36"/>
      <c r="D60" s="36"/>
      <c r="E60" s="36"/>
      <c r="F60" s="37"/>
      <c r="I60" s="31"/>
      <c r="J60" s="31"/>
      <c r="K60" s="31"/>
      <c r="L60" s="31"/>
      <c r="M60" s="31"/>
      <c r="R60"/>
      <c r="S60"/>
      <c r="T60"/>
      <c r="U60"/>
      <c r="V60"/>
      <c r="W60"/>
      <c r="X60"/>
      <c r="Y60"/>
      <c r="Z60"/>
      <c r="AA60"/>
      <c r="AB60"/>
    </row>
    <row r="61" spans="1:29" ht="42.75" customHeight="1">
      <c r="A61" s="285" t="s">
        <v>55</v>
      </c>
      <c r="B61" s="285"/>
      <c r="C61" s="285"/>
      <c r="D61" s="285"/>
      <c r="E61" s="285"/>
      <c r="F61" s="285"/>
      <c r="I61" s="31"/>
      <c r="J61" s="31"/>
      <c r="K61" s="31"/>
      <c r="L61" s="31"/>
      <c r="M61" s="31"/>
      <c r="R61"/>
      <c r="S61"/>
      <c r="T61"/>
      <c r="U61"/>
      <c r="V61"/>
      <c r="W61"/>
      <c r="X61"/>
      <c r="Y61"/>
      <c r="Z61"/>
      <c r="AA61"/>
      <c r="AB61"/>
    </row>
    <row r="62" spans="1:29" ht="3" customHeight="1">
      <c r="A62" s="1"/>
      <c r="B62" s="1"/>
      <c r="C62" s="1"/>
      <c r="D62" s="1"/>
      <c r="E62" s="1"/>
      <c r="F62" s="10"/>
      <c r="R62" s="156"/>
      <c r="S62" s="156"/>
      <c r="T62" s="156"/>
      <c r="U62" s="156"/>
      <c r="V62" s="156"/>
      <c r="W62" s="156"/>
      <c r="X62" s="156"/>
      <c r="Y62" s="156"/>
      <c r="Z62" s="156"/>
      <c r="AA62" s="156"/>
      <c r="AB62" s="156"/>
      <c r="AC62" s="156"/>
    </row>
    <row r="63" spans="1:29" ht="27.5" customHeight="1">
      <c r="A63" s="300" t="s">
        <v>56</v>
      </c>
      <c r="B63" s="300"/>
      <c r="C63" s="300"/>
      <c r="D63" s="300"/>
      <c r="E63" s="300"/>
      <c r="F63" s="300"/>
      <c r="G63" s="53"/>
      <c r="H63" s="53"/>
      <c r="I63" s="50"/>
      <c r="J63" s="50"/>
      <c r="K63" s="50"/>
      <c r="L63" s="50"/>
      <c r="M63" s="50"/>
      <c r="R63"/>
      <c r="S63"/>
      <c r="T63"/>
      <c r="U63"/>
      <c r="V63"/>
      <c r="W63"/>
      <c r="X63"/>
      <c r="Y63"/>
      <c r="Z63"/>
      <c r="AA63"/>
      <c r="AB63"/>
    </row>
    <row r="64" spans="1:29" ht="6" customHeight="1">
      <c r="A64" s="1"/>
      <c r="B64" s="1"/>
      <c r="C64" s="1"/>
      <c r="D64" s="1"/>
      <c r="E64" s="1"/>
      <c r="F64" s="10"/>
      <c r="R64"/>
      <c r="S64"/>
      <c r="T64"/>
      <c r="U64"/>
      <c r="V64"/>
      <c r="W64"/>
      <c r="X64"/>
      <c r="Y64"/>
      <c r="Z64"/>
      <c r="AA64"/>
      <c r="AB64"/>
    </row>
    <row r="65" spans="1:28">
      <c r="A65" s="295" t="s">
        <v>57</v>
      </c>
      <c r="B65" s="295"/>
      <c r="C65" s="295"/>
      <c r="D65" s="295"/>
      <c r="E65" s="295"/>
      <c r="F65" s="295"/>
      <c r="I65" s="31"/>
      <c r="J65" s="31"/>
      <c r="K65" s="31"/>
      <c r="L65" s="31"/>
      <c r="M65" s="31"/>
      <c r="R65"/>
      <c r="S65"/>
      <c r="T65"/>
      <c r="U65"/>
      <c r="V65"/>
      <c r="W65"/>
      <c r="X65"/>
      <c r="Y65"/>
      <c r="Z65"/>
      <c r="AA65"/>
      <c r="AB65"/>
    </row>
    <row r="66" spans="1:28" ht="11.25" customHeight="1">
      <c r="A66" s="35"/>
      <c r="B66" s="35"/>
      <c r="C66" s="35"/>
      <c r="D66" s="35"/>
      <c r="E66" s="35"/>
      <c r="F66" s="190"/>
      <c r="I66" s="31"/>
      <c r="J66" s="31"/>
      <c r="K66" s="31"/>
      <c r="L66" s="31"/>
      <c r="M66" s="31"/>
      <c r="R66"/>
      <c r="S66"/>
      <c r="T66"/>
      <c r="U66"/>
      <c r="V66"/>
      <c r="W66"/>
      <c r="X66"/>
      <c r="Y66"/>
      <c r="Z66"/>
      <c r="AA66"/>
      <c r="AB66"/>
    </row>
    <row r="67" spans="1:28">
      <c r="A67" s="35" t="s">
        <v>58</v>
      </c>
      <c r="B67" s="35"/>
      <c r="C67" s="35"/>
      <c r="D67" s="35" t="s">
        <v>59</v>
      </c>
      <c r="E67" s="35"/>
      <c r="F67" s="35"/>
      <c r="I67" s="31"/>
      <c r="J67" s="31"/>
      <c r="K67" s="31"/>
      <c r="L67" s="31"/>
      <c r="M67" s="31"/>
      <c r="R67"/>
      <c r="S67"/>
      <c r="T67"/>
      <c r="U67"/>
      <c r="V67"/>
      <c r="W67"/>
      <c r="X67"/>
      <c r="Y67"/>
      <c r="Z67"/>
      <c r="AA67"/>
      <c r="AB67"/>
    </row>
    <row r="68" spans="1:28" ht="9.5" customHeight="1">
      <c r="A68" s="1"/>
      <c r="B68" s="1"/>
      <c r="C68" s="1"/>
      <c r="D68" s="1"/>
      <c r="E68" s="1"/>
      <c r="F68" s="10"/>
      <c r="R68"/>
      <c r="S68"/>
      <c r="T68"/>
      <c r="U68"/>
      <c r="V68"/>
      <c r="W68"/>
      <c r="X68"/>
      <c r="Y68"/>
      <c r="Z68"/>
      <c r="AA68"/>
      <c r="AB68"/>
    </row>
    <row r="69" spans="1:28">
      <c r="A69" s="296"/>
      <c r="B69" s="296"/>
      <c r="C69" s="35"/>
      <c r="D69" s="35"/>
      <c r="E69" s="35"/>
      <c r="F69" s="35"/>
      <c r="R69"/>
      <c r="S69"/>
      <c r="T69"/>
      <c r="U69"/>
      <c r="V69"/>
      <c r="W69"/>
      <c r="X69"/>
      <c r="Y69"/>
      <c r="Z69"/>
      <c r="AA69"/>
      <c r="AB69"/>
    </row>
    <row r="70" spans="1:28" ht="8" customHeight="1">
      <c r="A70" s="297"/>
      <c r="B70" s="297"/>
      <c r="C70" s="35"/>
      <c r="D70" s="192"/>
      <c r="E70" s="192"/>
      <c r="F70" s="192"/>
      <c r="R70"/>
      <c r="S70"/>
      <c r="T70"/>
      <c r="U70"/>
      <c r="V70"/>
      <c r="W70"/>
      <c r="X70"/>
      <c r="Y70"/>
      <c r="Z70"/>
      <c r="AA70"/>
      <c r="AB70"/>
    </row>
    <row r="71" spans="1:28" ht="9.5" customHeight="1">
      <c r="A71" s="1"/>
      <c r="B71" s="1"/>
      <c r="C71" s="1"/>
      <c r="D71" s="1"/>
      <c r="E71" s="1"/>
      <c r="F71" s="10"/>
      <c r="R71"/>
      <c r="S71"/>
      <c r="T71"/>
      <c r="U71"/>
      <c r="V71"/>
      <c r="W71"/>
      <c r="X71"/>
      <c r="Y71"/>
      <c r="Z71"/>
      <c r="AA71"/>
      <c r="AB71"/>
    </row>
    <row r="72" spans="1:28" ht="38" customHeight="1">
      <c r="A72" s="38" t="s">
        <v>61</v>
      </c>
      <c r="B72" s="293" t="str">
        <f>"justificatifs internes relatifs aux" &amp; IF(AND(ISERROR(V42),ISERROR(X42)),""," ")&amp;"heures à effectuer normalement, aux heures perdues pour des raisons économiques et à la somme des salaires, tels que les listes d'heures et les journaux des salaiares"</f>
        <v>justificatifs internes relatifs aux heures à effectuer normalement, aux heures perdues pour des raisons économiques et à la somme des salaires, tels que les listes d'heures et les journaux des salaiares</v>
      </c>
      <c r="C72" s="293"/>
      <c r="D72" s="293"/>
      <c r="E72" s="293"/>
      <c r="F72" s="293"/>
      <c r="R72" s="155"/>
      <c r="S72" s="155"/>
      <c r="T72" s="155"/>
      <c r="U72" s="155"/>
      <c r="V72" s="155"/>
      <c r="W72" s="155"/>
      <c r="X72" s="155"/>
      <c r="Y72" s="155"/>
      <c r="Z72" s="155"/>
      <c r="AA72" s="155"/>
      <c r="AB72" s="155"/>
    </row>
    <row r="73" spans="1:28">
      <c r="R73" s="155"/>
      <c r="S73" s="155"/>
      <c r="T73" s="155"/>
      <c r="U73" s="155"/>
      <c r="V73" s="155"/>
      <c r="W73" s="155"/>
      <c r="X73" s="155"/>
      <c r="Y73" s="155"/>
      <c r="Z73" s="155"/>
      <c r="AA73" s="155"/>
      <c r="AB73" s="155"/>
    </row>
    <row r="74" spans="1:28">
      <c r="R74" s="155"/>
      <c r="S74" s="155"/>
      <c r="T74" s="155"/>
      <c r="U74" s="155"/>
      <c r="V74" s="155"/>
      <c r="W74" s="155"/>
      <c r="X74" s="155"/>
      <c r="Y74" s="155"/>
      <c r="Z74" s="155"/>
      <c r="AA74" s="155"/>
      <c r="AB74" s="155"/>
    </row>
    <row r="75" spans="1:28">
      <c r="R75" s="155"/>
      <c r="S75" s="155"/>
      <c r="T75" s="155"/>
      <c r="U75" s="155"/>
      <c r="V75" s="155"/>
      <c r="W75" s="155"/>
      <c r="X75" s="155"/>
      <c r="Y75" s="155"/>
      <c r="Z75" s="155"/>
      <c r="AA75" s="155"/>
      <c r="AB75" s="155"/>
    </row>
    <row r="76" spans="1:28">
      <c r="R76" s="155"/>
      <c r="S76" s="155"/>
      <c r="T76" s="155"/>
      <c r="U76" s="155"/>
      <c r="V76" s="155"/>
      <c r="W76" s="155"/>
      <c r="X76" s="155"/>
      <c r="Y76" s="155"/>
      <c r="Z76" s="155"/>
      <c r="AA76" s="155"/>
      <c r="AB76" s="155"/>
    </row>
    <row r="77" spans="1:28">
      <c r="R77" s="155"/>
      <c r="S77" s="155"/>
      <c r="T77" s="155"/>
      <c r="U77" s="155"/>
      <c r="V77" s="155"/>
      <c r="W77" s="155"/>
      <c r="X77" s="155"/>
      <c r="Y77" s="155"/>
      <c r="Z77" s="155"/>
      <c r="AA77" s="155"/>
      <c r="AB77" s="155"/>
    </row>
  </sheetData>
  <sheetProtection password="8E1A" sheet="1" objects="1" scenarios="1" selectLockedCells="1"/>
  <mergeCells count="86">
    <mergeCell ref="B72:F72"/>
    <mergeCell ref="A30:F30"/>
    <mergeCell ref="A35:D35"/>
    <mergeCell ref="A56:F58"/>
    <mergeCell ref="A65:F65"/>
    <mergeCell ref="A69:B69"/>
    <mergeCell ref="A70:B70"/>
    <mergeCell ref="A34:F34"/>
    <mergeCell ref="A63:F63"/>
    <mergeCell ref="A61:F61"/>
    <mergeCell ref="G37:H37"/>
    <mergeCell ref="A54:F54"/>
    <mergeCell ref="R35:S35"/>
    <mergeCell ref="T35:U35"/>
    <mergeCell ref="G38:H38"/>
    <mergeCell ref="R36:U36"/>
    <mergeCell ref="R37:U37"/>
    <mergeCell ref="A51:F51"/>
    <mergeCell ref="C38:D38"/>
    <mergeCell ref="A47:F47"/>
    <mergeCell ref="A48:F48"/>
    <mergeCell ref="A44:F44"/>
    <mergeCell ref="A53:F53"/>
    <mergeCell ref="A37:D37"/>
    <mergeCell ref="A41:F41"/>
    <mergeCell ref="B10:C10"/>
    <mergeCell ref="A2:E2"/>
    <mergeCell ref="B13:C13"/>
    <mergeCell ref="A36:D36"/>
    <mergeCell ref="D16:F16"/>
    <mergeCell ref="A15:F15"/>
    <mergeCell ref="A23:D23"/>
    <mergeCell ref="A18:F18"/>
    <mergeCell ref="A27:D27"/>
    <mergeCell ref="A29:D29"/>
    <mergeCell ref="A28:D28"/>
    <mergeCell ref="A24:B24"/>
    <mergeCell ref="E19:F19"/>
    <mergeCell ref="R24:U24"/>
    <mergeCell ref="R26:U26"/>
    <mergeCell ref="A1:F1"/>
    <mergeCell ref="A17:F17"/>
    <mergeCell ref="D5:F5"/>
    <mergeCell ref="D6:F6"/>
    <mergeCell ref="B11:C11"/>
    <mergeCell ref="B12:C12"/>
    <mergeCell ref="A5:C5"/>
    <mergeCell ref="A6:C6"/>
    <mergeCell ref="A7:C7"/>
    <mergeCell ref="A8:C8"/>
    <mergeCell ref="B9:C9"/>
    <mergeCell ref="D7:F7"/>
    <mergeCell ref="D8:F8"/>
    <mergeCell ref="A3:F3"/>
    <mergeCell ref="R15:AB15"/>
    <mergeCell ref="R23:U23"/>
    <mergeCell ref="R31:U31"/>
    <mergeCell ref="A33:D33"/>
    <mergeCell ref="G33:H33"/>
    <mergeCell ref="A21:F22"/>
    <mergeCell ref="I31:K31"/>
    <mergeCell ref="A31:D31"/>
    <mergeCell ref="A32:D32"/>
    <mergeCell ref="R33:U33"/>
    <mergeCell ref="R32:U32"/>
    <mergeCell ref="R29:U29"/>
    <mergeCell ref="R28:U28"/>
    <mergeCell ref="R27:U27"/>
    <mergeCell ref="V21:Z22"/>
    <mergeCell ref="R25:U25"/>
    <mergeCell ref="R18:AB20"/>
    <mergeCell ref="V4:AB4"/>
    <mergeCell ref="V5:AB5"/>
    <mergeCell ref="V6:AB6"/>
    <mergeCell ref="V7:AB7"/>
    <mergeCell ref="U16:V16"/>
    <mergeCell ref="S10:U10"/>
    <mergeCell ref="S11:U11"/>
    <mergeCell ref="R12:AB14"/>
    <mergeCell ref="R16:T16"/>
    <mergeCell ref="R8:U8"/>
    <mergeCell ref="S9:U9"/>
    <mergeCell ref="R5:U5"/>
    <mergeCell ref="R6:U6"/>
    <mergeCell ref="R7:U7"/>
    <mergeCell ref="V8:AB8"/>
  </mergeCells>
  <phoneticPr fontId="27" type="noConversion"/>
  <conditionalFormatting sqref="A20:F20 A19 C19">
    <cfRule type="expression" dxfId="89" priority="244">
      <formula>AND($C$16="",$C$19&gt;0,$E$19&gt;0)</formula>
    </cfRule>
  </conditionalFormatting>
  <conditionalFormatting sqref="H19:H21">
    <cfRule type="expression" dxfId="88" priority="241">
      <formula>$H$19&gt;0</formula>
    </cfRule>
  </conditionalFormatting>
  <conditionalFormatting sqref="G16">
    <cfRule type="expression" dxfId="87" priority="240">
      <formula>$G$16=""</formula>
    </cfRule>
  </conditionalFormatting>
  <conditionalFormatting sqref="G19:G21">
    <cfRule type="expression" dxfId="86" priority="239">
      <formula>$G$19=0</formula>
    </cfRule>
  </conditionalFormatting>
  <conditionalFormatting sqref="F20">
    <cfRule type="expression" dxfId="85" priority="238">
      <formula>$F$20=0</formula>
    </cfRule>
  </conditionalFormatting>
  <conditionalFormatting sqref="E20">
    <cfRule type="expression" dxfId="84" priority="237">
      <formula>$F$20=0</formula>
    </cfRule>
  </conditionalFormatting>
  <conditionalFormatting sqref="A17:F17 A20:F20 A19 C19">
    <cfRule type="expression" dxfId="83" priority="226">
      <formula>AND($C$16&gt;0,$C$19&gt;0,$E$19&gt;0)</formula>
    </cfRule>
  </conditionalFormatting>
  <conditionalFormatting sqref="F38">
    <cfRule type="expression" dxfId="82" priority="217">
      <formula>$C$38="Karenztag grösser/gleich Ausfall"</formula>
    </cfRule>
    <cfRule type="containsErrors" dxfId="81" priority="218">
      <formula>ISERROR(F38)</formula>
    </cfRule>
    <cfRule type="expression" dxfId="80" priority="219">
      <formula>$F$29&lt;0.1</formula>
    </cfRule>
  </conditionalFormatting>
  <conditionalFormatting sqref="Z29">
    <cfRule type="containsErrors" dxfId="79" priority="181">
      <formula>ISERROR(Z29)</formula>
    </cfRule>
    <cfRule type="cellIs" dxfId="78" priority="182" operator="lessThan">
      <formula>0.1</formula>
    </cfRule>
    <cfRule type="expression" dxfId="77" priority="183">
      <formula>$F$28&gt;$F$27</formula>
    </cfRule>
  </conditionalFormatting>
  <conditionalFormatting sqref="F37">
    <cfRule type="containsErrors" dxfId="76" priority="120">
      <formula>ISERROR(F37)</formula>
    </cfRule>
  </conditionalFormatting>
  <conditionalFormatting sqref="C38:D38">
    <cfRule type="containsErrors" dxfId="75" priority="116">
      <formula>ISERROR(C38)</formula>
    </cfRule>
  </conditionalFormatting>
  <conditionalFormatting sqref="X29">
    <cfRule type="containsErrors" dxfId="74" priority="84">
      <formula>ISERROR(X29)</formula>
    </cfRule>
    <cfRule type="cellIs" dxfId="73" priority="85" operator="lessThan">
      <formula>0.1</formula>
    </cfRule>
    <cfRule type="expression" dxfId="72" priority="86">
      <formula>$F$28&gt;$F$27</formula>
    </cfRule>
  </conditionalFormatting>
  <conditionalFormatting sqref="V29">
    <cfRule type="containsErrors" dxfId="71" priority="81">
      <formula>ISERROR(V29)</formula>
    </cfRule>
    <cfRule type="cellIs" dxfId="70" priority="82" operator="lessThan">
      <formula>0.1</formula>
    </cfRule>
    <cfRule type="expression" dxfId="69" priority="83">
      <formula>$F$28&gt;$F$27</formula>
    </cfRule>
  </conditionalFormatting>
  <conditionalFormatting sqref="A16:B16">
    <cfRule type="expression" dxfId="68" priority="76">
      <formula>$C$16&gt;0</formula>
    </cfRule>
  </conditionalFormatting>
  <conditionalFormatting sqref="D16:F16">
    <cfRule type="expression" dxfId="67" priority="75">
      <formula>$C$16&gt;0</formula>
    </cfRule>
  </conditionalFormatting>
  <conditionalFormatting sqref="A16:B16 D16:F16">
    <cfRule type="expression" dxfId="66" priority="74">
      <formula>AND($C$16&gt;0,$C$19&gt;0,$E$19&gt;0)</formula>
    </cfRule>
  </conditionalFormatting>
  <conditionalFormatting sqref="C16">
    <cfRule type="expression" dxfId="65" priority="73">
      <formula>AND($C$16&gt;0,$C$19="",$E$19="")</formula>
    </cfRule>
  </conditionalFormatting>
  <conditionalFormatting sqref="C16">
    <cfRule type="expression" dxfId="64" priority="72">
      <formula>AND($C$16&gt;0,$C$19&gt;0,$E$19&gt;0)</formula>
    </cfRule>
  </conditionalFormatting>
  <conditionalFormatting sqref="A18:F18">
    <cfRule type="expression" dxfId="63" priority="71">
      <formula>AND($C$16="",$C$19&gt;0,$E$19&gt;0)</formula>
    </cfRule>
  </conditionalFormatting>
  <conditionalFormatting sqref="A18:F18">
    <cfRule type="expression" dxfId="62" priority="70">
      <formula>AND($C$16&gt;0,$C$19&gt;0,$E$19&gt;0)</formula>
    </cfRule>
  </conditionalFormatting>
  <conditionalFormatting sqref="B19">
    <cfRule type="expression" dxfId="61" priority="69">
      <formula>AND($C$16="",$C$19&gt;0,$E$19&gt;0)</formula>
    </cfRule>
  </conditionalFormatting>
  <conditionalFormatting sqref="B19">
    <cfRule type="expression" dxfId="60" priority="68">
      <formula>AND($C$16&gt;0,$C$19&gt;0,$E$19&gt;0)</formula>
    </cfRule>
  </conditionalFormatting>
  <conditionalFormatting sqref="D19">
    <cfRule type="expression" dxfId="59" priority="67">
      <formula>AND($C$16="",$C$19&gt;0,$E$19&gt;0)</formula>
    </cfRule>
  </conditionalFormatting>
  <conditionalFormatting sqref="D19">
    <cfRule type="expression" dxfId="58" priority="66">
      <formula>AND($C$16&gt;0,$C$19&gt;0,$E$19&gt;0)</formula>
    </cfRule>
  </conditionalFormatting>
  <conditionalFormatting sqref="D25:E25">
    <cfRule type="expression" dxfId="57" priority="64">
      <formula>AND($F$23="",$F$24="")</formula>
    </cfRule>
    <cfRule type="expression" dxfId="56" priority="65">
      <formula>OR($F$24&gt;$F$23,F25&lt;1,F25="")</formula>
    </cfRule>
  </conditionalFormatting>
  <conditionalFormatting sqref="F26">
    <cfRule type="expression" dxfId="55" priority="62">
      <formula>AND($F$23="",$F$24="")</formula>
    </cfRule>
    <cfRule type="expression" dxfId="54" priority="63">
      <formula>OR($F$24&gt;$F$23,H26&lt;1,H26="")</formula>
    </cfRule>
  </conditionalFormatting>
  <conditionalFormatting sqref="J25">
    <cfRule type="expression" dxfId="53" priority="57">
      <formula>$F$24&gt;$F$23</formula>
    </cfRule>
  </conditionalFormatting>
  <conditionalFormatting sqref="F36">
    <cfRule type="containsErrors" dxfId="52" priority="55">
      <formula>ISERROR(F36)</formula>
    </cfRule>
  </conditionalFormatting>
  <conditionalFormatting sqref="A34">
    <cfRule type="expression" dxfId="51" priority="54">
      <formula>#REF!&gt;#REF!*12350</formula>
    </cfRule>
  </conditionalFormatting>
  <conditionalFormatting sqref="F33">
    <cfRule type="containsErrors" dxfId="50" priority="53">
      <formula>ISERROR(F33)</formula>
    </cfRule>
  </conditionalFormatting>
  <conditionalFormatting sqref="E19:F19">
    <cfRule type="expression" dxfId="49" priority="52">
      <formula>AND($C$16="",$C$19&gt;0,$E$19&gt;0)</formula>
    </cfRule>
  </conditionalFormatting>
  <conditionalFormatting sqref="E19:F19">
    <cfRule type="expression" dxfId="48" priority="51">
      <formula>AND($C$16&gt;0,$C$19&gt;0,$E$19&gt;0)</formula>
    </cfRule>
  </conditionalFormatting>
  <conditionalFormatting sqref="V33">
    <cfRule type="containsErrors" dxfId="47" priority="45">
      <formula>ISERROR(V33)</formula>
    </cfRule>
  </conditionalFormatting>
  <conditionalFormatting sqref="V38 X38 Z38">
    <cfRule type="expression" dxfId="46" priority="42">
      <formula>$C$38="Karenztag grösser/gleich Ausfall"</formula>
    </cfRule>
    <cfRule type="containsErrors" dxfId="45" priority="43">
      <formula>ISERROR(V38)</formula>
    </cfRule>
    <cfRule type="expression" dxfId="44" priority="44">
      <formula>$F$29&lt;0.1</formula>
    </cfRule>
  </conditionalFormatting>
  <conditionalFormatting sqref="V37">
    <cfRule type="containsErrors" dxfId="43" priority="39">
      <formula>ISERROR(V37)</formula>
    </cfRule>
  </conditionalFormatting>
  <conditionalFormatting sqref="X36">
    <cfRule type="containsErrors" dxfId="42" priority="38">
      <formula>ISERROR(X36)</formula>
    </cfRule>
  </conditionalFormatting>
  <conditionalFormatting sqref="V36">
    <cfRule type="containsErrors" dxfId="41" priority="37">
      <formula>ISERROR(V36)</formula>
    </cfRule>
  </conditionalFormatting>
  <conditionalFormatting sqref="X37">
    <cfRule type="containsErrors" dxfId="40" priority="36">
      <formula>ISERROR(X37)</formula>
    </cfRule>
  </conditionalFormatting>
  <conditionalFormatting sqref="Z37">
    <cfRule type="containsErrors" dxfId="39" priority="35">
      <formula>ISERROR(Z37)</formula>
    </cfRule>
  </conditionalFormatting>
  <conditionalFormatting sqref="X33">
    <cfRule type="containsErrors" dxfId="38" priority="34">
      <formula>ISERROR(X33)</formula>
    </cfRule>
  </conditionalFormatting>
  <conditionalFormatting sqref="Z33">
    <cfRule type="containsErrors" dxfId="37" priority="33">
      <formula>ISERROR(Z33)</formula>
    </cfRule>
  </conditionalFormatting>
  <conditionalFormatting sqref="Z36">
    <cfRule type="containsErrors" dxfId="36" priority="32">
      <formula>ISERROR(Z36)</formula>
    </cfRule>
  </conditionalFormatting>
  <conditionalFormatting sqref="F25 F38">
    <cfRule type="expression" dxfId="35" priority="29">
      <formula>SUM($V$25,$X$25,$Z$25)&gt;$AB$24</formula>
    </cfRule>
  </conditionalFormatting>
  <conditionalFormatting sqref="F29">
    <cfRule type="containsErrors" dxfId="34" priority="26">
      <formula>ISERROR(F29)</formula>
    </cfRule>
    <cfRule type="cellIs" dxfId="33" priority="27" operator="lessThan">
      <formula>0.1</formula>
    </cfRule>
    <cfRule type="expression" dxfId="32" priority="28">
      <formula>$F$28&gt;$F$27</formula>
    </cfRule>
  </conditionalFormatting>
  <conditionalFormatting sqref="AB33">
    <cfRule type="containsErrors" dxfId="31" priority="18">
      <formula>ISERROR(AB33)</formula>
    </cfRule>
  </conditionalFormatting>
  <conditionalFormatting sqref="AB37">
    <cfRule type="containsErrors" dxfId="30" priority="17">
      <formula>ISERROR(AB37)</formula>
    </cfRule>
  </conditionalFormatting>
  <conditionalFormatting sqref="AB29">
    <cfRule type="containsErrors" dxfId="29" priority="14">
      <formula>ISERROR(AB29)</formula>
    </cfRule>
    <cfRule type="cellIs" dxfId="28" priority="15" operator="lessThan">
      <formula>0.1</formula>
    </cfRule>
    <cfRule type="expression" dxfId="27" priority="16">
      <formula>$F$28&gt;$F$27</formula>
    </cfRule>
  </conditionalFormatting>
  <conditionalFormatting sqref="AB36">
    <cfRule type="containsErrors" dxfId="26" priority="13">
      <formula>ISERROR(AB36)</formula>
    </cfRule>
  </conditionalFormatting>
  <conditionalFormatting sqref="AB25">
    <cfRule type="expression" dxfId="25" priority="12">
      <formula>SUM($V$25,$X$25,$Z$25)&gt;$AB$24</formula>
    </cfRule>
  </conditionalFormatting>
  <conditionalFormatting sqref="AB38">
    <cfRule type="expression" dxfId="24" priority="3">
      <formula>$C$38="Karenztag grösser/gleich Ausfall"</formula>
    </cfRule>
    <cfRule type="containsErrors" dxfId="23" priority="4">
      <formula>ISERROR(AB38)</formula>
    </cfRule>
    <cfRule type="expression" dxfId="22" priority="5">
      <formula>$F$29&lt;0.1</formula>
    </cfRule>
  </conditionalFormatting>
  <conditionalFormatting sqref="AB38">
    <cfRule type="expression" dxfId="21" priority="2">
      <formula>SUM($V$25,$X$25,$Z$25)&gt;$AB$24</formula>
    </cfRule>
  </conditionalFormatting>
  <conditionalFormatting sqref="AB38">
    <cfRule type="expression" dxfId="20" priority="1">
      <formula>ISTEXT(AB38)</formula>
    </cfRule>
  </conditionalFormatting>
  <dataValidations count="3">
    <dataValidation type="date" allowBlank="1" showInputMessage="1" showErrorMessage="1" error="Fehler: Nicht gleicher Monat" sqref="A17:F17">
      <formula1>44075</formula1>
      <formula2>44196</formula2>
    </dataValidation>
    <dataValidation type="date" allowBlank="1" showInputMessage="1" showErrorMessage="1" error="La date se trouve en dehors des mois de décembre 2020 à mars 2021, veuillez vérifier votre entrée." sqref="C19 E19:F19">
      <formula1>44166</formula1>
      <formula2>44286</formula2>
    </dataValidation>
    <dataValidation type="list" allowBlank="1" showInputMessage="1" showErrorMessage="1" error="Veuillez sélectionner un mois dans la liste." prompt="Veuillez sélectionner un mois dans la liste." sqref="C16">
      <formula1>$H$9:$H$12</formula1>
    </dataValidation>
  </dataValidations>
  <pageMargins left="0.39370078740157483" right="0.39370078740157483" top="0.47244094488188981" bottom="0.39370078740157483" header="0.31496062992125984" footer="0.31496062992125984"/>
  <pageSetup paperSize="9" scale="74" fitToHeight="2" orientation="portrait"/>
  <headerFooter>
    <oddHeader xml:space="preserve">&amp;L&amp;10Arbeitslosenversicherung
</oddHeader>
    <oddFooter>&amp;R&amp;9KAE-COVID-19 (V 29.12.2020)</oddFooter>
  </headerFooter>
  <drawing r:id="rId1"/>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enableFormatConditionsCalculation="0"/>
  <dimension ref="A1:Q88"/>
  <sheetViews>
    <sheetView showGridLines="0" zoomScale="85" zoomScaleNormal="85" zoomScalePageLayoutView="85" workbookViewId="0">
      <pane xSplit="1" ySplit="7" topLeftCell="B42" activePane="bottomRight" state="frozen"/>
      <selection pane="topRight" activeCell="B1" sqref="B1"/>
      <selection pane="bottomLeft" activeCell="A8" sqref="A8"/>
      <selection pane="bottomRight" activeCell="C67" sqref="C67"/>
    </sheetView>
  </sheetViews>
  <sheetFormatPr baseColWidth="10" defaultRowHeight="13" x14ac:dyDescent="0"/>
  <cols>
    <col min="1" max="1" width="21.42578125" customWidth="1"/>
    <col min="2" max="2" width="15.42578125" customWidth="1"/>
    <col min="3" max="3" width="13" customWidth="1"/>
    <col min="4" max="4" width="13.42578125" bestFit="1" customWidth="1"/>
    <col min="5" max="5" width="14.140625" style="69" bestFit="1" customWidth="1"/>
    <col min="6" max="6" width="17.42578125" bestFit="1" customWidth="1"/>
    <col min="7" max="7" width="15.28515625" customWidth="1"/>
    <col min="8" max="8" width="15.140625" bestFit="1" customWidth="1"/>
    <col min="9" max="9" width="14.42578125" bestFit="1" customWidth="1"/>
    <col min="10" max="10" width="16.7109375" customWidth="1"/>
    <col min="11" max="11" width="12.7109375" customWidth="1"/>
    <col min="12" max="12" width="19.140625" customWidth="1"/>
    <col min="13" max="13" width="7.85546875" hidden="1" customWidth="1"/>
    <col min="14" max="14" width="15.140625" hidden="1" customWidth="1"/>
    <col min="15" max="15" width="14.7109375" hidden="1" customWidth="1"/>
    <col min="16" max="16" width="14" hidden="1" customWidth="1"/>
    <col min="17" max="17" width="9.140625" hidden="1" customWidth="1"/>
    <col min="18" max="18" width="11.140625" customWidth="1"/>
  </cols>
  <sheetData>
    <row r="1" spans="1:17" ht="48.5" customHeight="1">
      <c r="A1" s="303" t="s">
        <v>107</v>
      </c>
      <c r="B1" s="303"/>
      <c r="C1" s="303"/>
      <c r="D1" s="303"/>
      <c r="E1" s="303"/>
      <c r="F1" s="303"/>
      <c r="G1" s="303"/>
      <c r="H1" s="303"/>
      <c r="I1" s="303"/>
      <c r="J1" s="303"/>
      <c r="K1" s="303"/>
      <c r="L1" s="303"/>
      <c r="M1" s="301" t="s">
        <v>103</v>
      </c>
      <c r="N1" s="301"/>
      <c r="O1" s="301"/>
      <c r="P1" s="301"/>
      <c r="Q1" s="301"/>
    </row>
    <row r="2" spans="1:17" ht="86.5" customHeight="1">
      <c r="A2" s="247" t="s">
        <v>109</v>
      </c>
      <c r="B2" s="247"/>
      <c r="C2" s="247"/>
      <c r="D2" s="247"/>
      <c r="E2" s="247"/>
      <c r="F2" s="247"/>
      <c r="G2" s="247"/>
      <c r="H2" s="247"/>
      <c r="I2" s="247"/>
      <c r="J2" s="247"/>
      <c r="K2" s="247"/>
      <c r="L2" s="247"/>
    </row>
    <row r="3" spans="1:17" ht="17" customHeight="1">
      <c r="A3" s="167" t="str">
        <f>'Demande-Décompte'!A10</f>
        <v>REE + Sct. No.</v>
      </c>
      <c r="B3" s="168">
        <f>'Demande-Décompte'!B10</f>
        <v>0</v>
      </c>
      <c r="C3" s="169" t="str">
        <f>'Demande-Décompte'!A4</f>
        <v>Entreprise</v>
      </c>
      <c r="D3" s="304">
        <f>'Demande-Décompte'!A5</f>
        <v>0</v>
      </c>
      <c r="E3" s="304"/>
      <c r="F3" s="304"/>
      <c r="G3" s="304"/>
      <c r="H3" s="304"/>
    </row>
    <row r="4" spans="1:17" ht="18" customHeight="1">
      <c r="A4" s="70" t="s">
        <v>66</v>
      </c>
      <c r="B4" s="176">
        <f>IF(ISBLANK('Demande-Décompte'!C16),"",'Demande-Décompte'!C16)</f>
        <v>44166</v>
      </c>
      <c r="C4" s="175" t="s">
        <v>84</v>
      </c>
      <c r="D4" s="73">
        <f>NETWORKDAYS(B4,EDATE(B4,1)-1)</f>
        <v>23</v>
      </c>
      <c r="E4" s="69" t="s">
        <v>85</v>
      </c>
      <c r="G4" s="307" t="str">
        <f>IF(MAX(M83:Q83)&gt;0,"S'il vous plaît vérifier vos informations","")</f>
        <v/>
      </c>
      <c r="H4" s="307"/>
      <c r="I4" s="307"/>
    </row>
    <row r="5" spans="1:17" ht="18" customHeight="1">
      <c r="A5" s="70" t="s">
        <v>67</v>
      </c>
      <c r="B5" s="173" t="str">
        <f>IF(ISBLANK('Demande-Décompte'!C19),"",'Demande-Décompte'!C19)</f>
        <v/>
      </c>
      <c r="C5" s="174" t="str">
        <f>IF(ISBLANK('Demande-Décompte'!E19),"",'Demande-Décompte'!E19)</f>
        <v/>
      </c>
      <c r="D5" s="73">
        <f>IF(AND(B5="",C5=""),+D4,NETWORKDAYS(B5,C5))</f>
        <v>23</v>
      </c>
      <c r="E5" t="s">
        <v>86</v>
      </c>
    </row>
    <row r="6" spans="1:17">
      <c r="B6" s="308" t="str">
        <f>IF(B4="","Veuillez sélectionner le mois dans la feuille «Demande-Décompte»","")</f>
        <v/>
      </c>
      <c r="C6" s="308"/>
      <c r="D6" s="308"/>
      <c r="E6" s="308"/>
      <c r="F6" s="308"/>
    </row>
    <row r="7" spans="1:17" s="195" customFormat="1" ht="94.75" customHeight="1">
      <c r="A7" s="164" t="s">
        <v>105</v>
      </c>
      <c r="B7" s="208" t="s">
        <v>110</v>
      </c>
      <c r="C7" s="203" t="s">
        <v>69</v>
      </c>
      <c r="D7" s="208" t="s">
        <v>111</v>
      </c>
      <c r="E7" s="209" t="s">
        <v>112</v>
      </c>
      <c r="F7" s="203" t="s">
        <v>70</v>
      </c>
      <c r="G7" s="203" t="s">
        <v>71</v>
      </c>
      <c r="H7" s="203" t="s">
        <v>72</v>
      </c>
      <c r="I7" s="204" t="s">
        <v>95</v>
      </c>
      <c r="J7" s="204" t="s">
        <v>73</v>
      </c>
      <c r="K7" s="204" t="s">
        <v>74</v>
      </c>
      <c r="L7" s="210" t="s">
        <v>113</v>
      </c>
      <c r="M7" s="193" t="s">
        <v>75</v>
      </c>
      <c r="N7" s="194" t="s">
        <v>87</v>
      </c>
      <c r="O7" s="193" t="s">
        <v>76</v>
      </c>
      <c r="P7" s="193" t="s">
        <v>77</v>
      </c>
      <c r="Q7" s="193" t="s">
        <v>78</v>
      </c>
    </row>
    <row r="8" spans="1:17" ht="27" customHeight="1">
      <c r="A8" s="196" t="s">
        <v>83</v>
      </c>
      <c r="B8" s="157"/>
      <c r="C8" s="165"/>
      <c r="D8" s="158"/>
      <c r="E8" s="159"/>
      <c r="F8" s="166"/>
      <c r="G8" s="157"/>
      <c r="H8" s="157"/>
      <c r="I8" s="160" t="str">
        <f>IF(B8*C8&gt;0,+B8/C8,"")</f>
        <v/>
      </c>
      <c r="J8" s="161" t="str">
        <f>IF(B8*C8&gt;0,+D8*F8,"")</f>
        <v/>
      </c>
      <c r="K8" s="162" t="str">
        <f t="shared" ref="K8:K39" si="0">IF(B8&gt;0,IF(C8&gt;0,+D8*B8,B8)/$D$4*$D$5,"")</f>
        <v/>
      </c>
      <c r="L8" s="163" t="str">
        <f t="shared" ref="L8:L39" si="1">IF(B8&gt;0,IF(C8&gt;0,IF(I8&lt;=3470,$A$80,IF(I8&gt;=4340,$A$82,$A$81)),IF(D8&gt;0,IF(B8/D8&gt;=4340,$A$82,$Q$7),"")),"")</f>
        <v/>
      </c>
      <c r="M8" s="81">
        <f t="shared" ref="M8:M15" si="2">IF(B8&gt;0,IF(C8&gt;0,IF(I8&gt;12350,1,0),IF(D8&gt;0,IF(B8/D8&gt;12350,1,0),0)),0)</f>
        <v>0</v>
      </c>
      <c r="N8" s="80">
        <f>IF(E8&gt;D8,1,0)</f>
        <v>0</v>
      </c>
      <c r="O8" s="80">
        <f t="shared" ref="O8:O39" si="3">IF(AND(L8=$A$81,ISBLANK(F8)),1,0)</f>
        <v>0</v>
      </c>
      <c r="P8" s="81">
        <f>IF(B8&gt;0,IF(OR(G8="",H8&gt;G8),1,0),0)</f>
        <v>0</v>
      </c>
      <c r="Q8" s="81">
        <f t="shared" ref="Q8:Q39" si="4">IF(AND(B8*MAX(C8:D8)&gt;0,L8&lt;&gt;$A$80,L8&lt;&gt;$A$81,L8&lt;&gt;$A$82),1,0)</f>
        <v>0</v>
      </c>
    </row>
    <row r="9" spans="1:17">
      <c r="A9" s="95"/>
      <c r="B9" s="96"/>
      <c r="C9" s="145"/>
      <c r="D9" s="146"/>
      <c r="E9" s="147"/>
      <c r="F9" s="148"/>
      <c r="G9" s="75" t="str">
        <f t="shared" ref="G9:G40" si="5">IF($B$4="","",IF(B9*C9&gt;0,+F9/5*$D$5*D9*C9,""))</f>
        <v/>
      </c>
      <c r="H9" s="96"/>
      <c r="I9" s="74" t="str">
        <f t="shared" ref="I9:I73" si="6">IF(B9*C9&gt;0,+B9/C9,"")</f>
        <v/>
      </c>
      <c r="J9" s="75" t="str">
        <f t="shared" ref="J9:J73" si="7">IF(B9*C9&gt;0,+D9*F9,"")</f>
        <v/>
      </c>
      <c r="K9" s="162" t="str">
        <f t="shared" si="0"/>
        <v/>
      </c>
      <c r="L9" s="81" t="str">
        <f t="shared" si="1"/>
        <v/>
      </c>
      <c r="M9" s="81">
        <f t="shared" si="2"/>
        <v>0</v>
      </c>
      <c r="N9" s="80">
        <f t="shared" ref="N9:N73" si="8">IF(E9&gt;D9,1,0)</f>
        <v>0</v>
      </c>
      <c r="O9" s="80">
        <f t="shared" si="3"/>
        <v>0</v>
      </c>
      <c r="P9" s="81">
        <f t="shared" ref="P9:P73" si="9">IF(B9&gt;0,IF(OR(G9="",H9&gt;G9),1,0),0)</f>
        <v>0</v>
      </c>
      <c r="Q9" s="81">
        <f t="shared" si="4"/>
        <v>0</v>
      </c>
    </row>
    <row r="10" spans="1:17">
      <c r="A10" s="95"/>
      <c r="B10" s="96"/>
      <c r="C10" s="145"/>
      <c r="D10" s="146"/>
      <c r="E10" s="147"/>
      <c r="F10" s="148"/>
      <c r="G10" s="75" t="str">
        <f t="shared" si="5"/>
        <v/>
      </c>
      <c r="H10" s="96"/>
      <c r="I10" s="74" t="str">
        <f t="shared" si="6"/>
        <v/>
      </c>
      <c r="J10" s="75" t="str">
        <f t="shared" si="7"/>
        <v/>
      </c>
      <c r="K10" s="162" t="str">
        <f t="shared" si="0"/>
        <v/>
      </c>
      <c r="L10" s="81" t="str">
        <f t="shared" si="1"/>
        <v/>
      </c>
      <c r="M10" s="81">
        <f t="shared" si="2"/>
        <v>0</v>
      </c>
      <c r="N10" s="80">
        <f t="shared" si="8"/>
        <v>0</v>
      </c>
      <c r="O10" s="80">
        <f t="shared" si="3"/>
        <v>0</v>
      </c>
      <c r="P10" s="81">
        <f t="shared" si="9"/>
        <v>0</v>
      </c>
      <c r="Q10" s="81">
        <f t="shared" si="4"/>
        <v>0</v>
      </c>
    </row>
    <row r="11" spans="1:17">
      <c r="A11" s="95"/>
      <c r="B11" s="96"/>
      <c r="C11" s="145"/>
      <c r="D11" s="146"/>
      <c r="E11" s="147"/>
      <c r="F11" s="148"/>
      <c r="G11" s="75" t="str">
        <f t="shared" si="5"/>
        <v/>
      </c>
      <c r="H11" s="96"/>
      <c r="I11" s="74" t="str">
        <f t="shared" si="6"/>
        <v/>
      </c>
      <c r="J11" s="75" t="str">
        <f t="shared" si="7"/>
        <v/>
      </c>
      <c r="K11" s="162" t="str">
        <f t="shared" si="0"/>
        <v/>
      </c>
      <c r="L11" s="81" t="str">
        <f t="shared" si="1"/>
        <v/>
      </c>
      <c r="M11" s="81">
        <f t="shared" si="2"/>
        <v>0</v>
      </c>
      <c r="N11" s="80">
        <f t="shared" si="8"/>
        <v>0</v>
      </c>
      <c r="O11" s="80">
        <f t="shared" si="3"/>
        <v>0</v>
      </c>
      <c r="P11" s="81">
        <f t="shared" si="9"/>
        <v>0</v>
      </c>
      <c r="Q11" s="81">
        <f t="shared" si="4"/>
        <v>0</v>
      </c>
    </row>
    <row r="12" spans="1:17">
      <c r="A12" s="95"/>
      <c r="B12" s="96"/>
      <c r="C12" s="145"/>
      <c r="D12" s="146"/>
      <c r="E12" s="147"/>
      <c r="F12" s="148"/>
      <c r="G12" s="75" t="str">
        <f t="shared" si="5"/>
        <v/>
      </c>
      <c r="H12" s="96"/>
      <c r="I12" s="74" t="str">
        <f t="shared" si="6"/>
        <v/>
      </c>
      <c r="J12" s="75" t="str">
        <f t="shared" si="7"/>
        <v/>
      </c>
      <c r="K12" s="162" t="str">
        <f t="shared" si="0"/>
        <v/>
      </c>
      <c r="L12" s="81" t="str">
        <f t="shared" si="1"/>
        <v/>
      </c>
      <c r="M12" s="81">
        <f t="shared" si="2"/>
        <v>0</v>
      </c>
      <c r="N12" s="80">
        <f t="shared" si="8"/>
        <v>0</v>
      </c>
      <c r="O12" s="80">
        <f t="shared" si="3"/>
        <v>0</v>
      </c>
      <c r="P12" s="81">
        <f t="shared" si="9"/>
        <v>0</v>
      </c>
      <c r="Q12" s="81">
        <f t="shared" si="4"/>
        <v>0</v>
      </c>
    </row>
    <row r="13" spans="1:17">
      <c r="A13" s="95"/>
      <c r="B13" s="96"/>
      <c r="C13" s="145"/>
      <c r="D13" s="146"/>
      <c r="E13" s="147"/>
      <c r="F13" s="148"/>
      <c r="G13" s="75" t="str">
        <f t="shared" si="5"/>
        <v/>
      </c>
      <c r="H13" s="96"/>
      <c r="I13" s="74" t="str">
        <f t="shared" si="6"/>
        <v/>
      </c>
      <c r="J13" s="75" t="str">
        <f t="shared" si="7"/>
        <v/>
      </c>
      <c r="K13" s="162" t="str">
        <f t="shared" si="0"/>
        <v/>
      </c>
      <c r="L13" s="81" t="str">
        <f t="shared" si="1"/>
        <v/>
      </c>
      <c r="M13" s="81">
        <f t="shared" si="2"/>
        <v>0</v>
      </c>
      <c r="N13" s="80">
        <f t="shared" si="8"/>
        <v>0</v>
      </c>
      <c r="O13" s="80">
        <f t="shared" si="3"/>
        <v>0</v>
      </c>
      <c r="P13" s="81">
        <f t="shared" si="9"/>
        <v>0</v>
      </c>
      <c r="Q13" s="81">
        <f t="shared" si="4"/>
        <v>0</v>
      </c>
    </row>
    <row r="14" spans="1:17">
      <c r="A14" s="95"/>
      <c r="B14" s="96"/>
      <c r="C14" s="145"/>
      <c r="D14" s="146"/>
      <c r="E14" s="147"/>
      <c r="F14" s="148"/>
      <c r="G14" s="75" t="str">
        <f t="shared" si="5"/>
        <v/>
      </c>
      <c r="H14" s="96"/>
      <c r="I14" s="74" t="str">
        <f t="shared" si="6"/>
        <v/>
      </c>
      <c r="J14" s="75" t="str">
        <f t="shared" si="7"/>
        <v/>
      </c>
      <c r="K14" s="162" t="str">
        <f t="shared" si="0"/>
        <v/>
      </c>
      <c r="L14" s="81" t="str">
        <f t="shared" si="1"/>
        <v/>
      </c>
      <c r="M14" s="81">
        <f t="shared" si="2"/>
        <v>0</v>
      </c>
      <c r="N14" s="80">
        <f t="shared" si="8"/>
        <v>0</v>
      </c>
      <c r="O14" s="80">
        <f t="shared" si="3"/>
        <v>0</v>
      </c>
      <c r="P14" s="81">
        <f t="shared" si="9"/>
        <v>0</v>
      </c>
      <c r="Q14" s="81">
        <f t="shared" si="4"/>
        <v>0</v>
      </c>
    </row>
    <row r="15" spans="1:17">
      <c r="A15" s="95"/>
      <c r="B15" s="96"/>
      <c r="C15" s="145"/>
      <c r="D15" s="146"/>
      <c r="E15" s="147"/>
      <c r="F15" s="148"/>
      <c r="G15" s="75" t="str">
        <f t="shared" si="5"/>
        <v/>
      </c>
      <c r="H15" s="96"/>
      <c r="I15" s="74" t="str">
        <f t="shared" si="6"/>
        <v/>
      </c>
      <c r="J15" s="75" t="str">
        <f t="shared" si="7"/>
        <v/>
      </c>
      <c r="K15" s="162" t="str">
        <f t="shared" si="0"/>
        <v/>
      </c>
      <c r="L15" s="81" t="str">
        <f t="shared" si="1"/>
        <v/>
      </c>
      <c r="M15" s="81">
        <f t="shared" si="2"/>
        <v>0</v>
      </c>
      <c r="N15" s="80">
        <f t="shared" si="8"/>
        <v>0</v>
      </c>
      <c r="O15" s="80">
        <f t="shared" si="3"/>
        <v>0</v>
      </c>
      <c r="P15" s="81">
        <f t="shared" si="9"/>
        <v>0</v>
      </c>
      <c r="Q15" s="81">
        <f t="shared" si="4"/>
        <v>0</v>
      </c>
    </row>
    <row r="16" spans="1:17">
      <c r="A16" s="95"/>
      <c r="B16" s="96"/>
      <c r="C16" s="145"/>
      <c r="D16" s="146"/>
      <c r="E16" s="147"/>
      <c r="F16" s="148"/>
      <c r="G16" s="75" t="str">
        <f t="shared" si="5"/>
        <v/>
      </c>
      <c r="H16" s="96"/>
      <c r="I16" s="74" t="str">
        <f t="shared" si="6"/>
        <v/>
      </c>
      <c r="J16" s="75" t="str">
        <f t="shared" si="7"/>
        <v/>
      </c>
      <c r="K16" s="162" t="str">
        <f t="shared" si="0"/>
        <v/>
      </c>
      <c r="L16" s="81" t="str">
        <f t="shared" si="1"/>
        <v/>
      </c>
      <c r="M16" s="81">
        <f>IF(B16&gt;0,IF(C16&gt;0,IF(I16&gt;12350,1,0),IF(D16&gt;0,IF(B16/D16&gt;12350,1,0),0)),0)</f>
        <v>0</v>
      </c>
      <c r="N16" s="80">
        <f t="shared" si="8"/>
        <v>0</v>
      </c>
      <c r="O16" s="80">
        <f t="shared" si="3"/>
        <v>0</v>
      </c>
      <c r="P16" s="81">
        <f t="shared" si="9"/>
        <v>0</v>
      </c>
      <c r="Q16" s="81">
        <f t="shared" si="4"/>
        <v>0</v>
      </c>
    </row>
    <row r="17" spans="1:17">
      <c r="A17" s="95"/>
      <c r="B17" s="96"/>
      <c r="C17" s="145"/>
      <c r="D17" s="146"/>
      <c r="E17" s="147"/>
      <c r="F17" s="148"/>
      <c r="G17" s="75" t="str">
        <f t="shared" si="5"/>
        <v/>
      </c>
      <c r="H17" s="96"/>
      <c r="I17" s="74" t="str">
        <f t="shared" si="6"/>
        <v/>
      </c>
      <c r="J17" s="75" t="str">
        <f t="shared" si="7"/>
        <v/>
      </c>
      <c r="K17" s="162" t="str">
        <f t="shared" si="0"/>
        <v/>
      </c>
      <c r="L17" s="81" t="str">
        <f t="shared" si="1"/>
        <v/>
      </c>
      <c r="M17" s="81">
        <f t="shared" ref="M17:M73" si="10">IF(B17&gt;0,IF(C17&gt;0,IF(I17&gt;12350,1,0),IF(D17&gt;0,IF(B17/D17&gt;12350,1,0),0)),0)</f>
        <v>0</v>
      </c>
      <c r="N17" s="80">
        <f t="shared" si="8"/>
        <v>0</v>
      </c>
      <c r="O17" s="80">
        <f t="shared" si="3"/>
        <v>0</v>
      </c>
      <c r="P17" s="81">
        <f t="shared" si="9"/>
        <v>0</v>
      </c>
      <c r="Q17" s="81">
        <f t="shared" si="4"/>
        <v>0</v>
      </c>
    </row>
    <row r="18" spans="1:17">
      <c r="A18" s="95"/>
      <c r="B18" s="96"/>
      <c r="C18" s="145"/>
      <c r="D18" s="146"/>
      <c r="E18" s="147"/>
      <c r="F18" s="148"/>
      <c r="G18" s="75" t="str">
        <f t="shared" si="5"/>
        <v/>
      </c>
      <c r="H18" s="96"/>
      <c r="I18" s="74" t="str">
        <f t="shared" si="6"/>
        <v/>
      </c>
      <c r="J18" s="75" t="str">
        <f t="shared" si="7"/>
        <v/>
      </c>
      <c r="K18" s="162" t="str">
        <f t="shared" si="0"/>
        <v/>
      </c>
      <c r="L18" s="81" t="str">
        <f t="shared" si="1"/>
        <v/>
      </c>
      <c r="M18" s="81">
        <f t="shared" si="10"/>
        <v>0</v>
      </c>
      <c r="N18" s="80">
        <f t="shared" si="8"/>
        <v>0</v>
      </c>
      <c r="O18" s="80">
        <f t="shared" si="3"/>
        <v>0</v>
      </c>
      <c r="P18" s="81">
        <f t="shared" si="9"/>
        <v>0</v>
      </c>
      <c r="Q18" s="81">
        <f t="shared" si="4"/>
        <v>0</v>
      </c>
    </row>
    <row r="19" spans="1:17">
      <c r="A19" s="95"/>
      <c r="B19" s="96"/>
      <c r="C19" s="145"/>
      <c r="D19" s="146"/>
      <c r="E19" s="147"/>
      <c r="F19" s="148"/>
      <c r="G19" s="75" t="str">
        <f t="shared" si="5"/>
        <v/>
      </c>
      <c r="H19" s="96"/>
      <c r="I19" s="74" t="str">
        <f t="shared" si="6"/>
        <v/>
      </c>
      <c r="J19" s="75" t="str">
        <f t="shared" si="7"/>
        <v/>
      </c>
      <c r="K19" s="162" t="str">
        <f t="shared" si="0"/>
        <v/>
      </c>
      <c r="L19" s="81" t="str">
        <f t="shared" si="1"/>
        <v/>
      </c>
      <c r="M19" s="81">
        <f t="shared" si="10"/>
        <v>0</v>
      </c>
      <c r="N19" s="80">
        <f t="shared" si="8"/>
        <v>0</v>
      </c>
      <c r="O19" s="80">
        <f t="shared" si="3"/>
        <v>0</v>
      </c>
      <c r="P19" s="81">
        <f t="shared" si="9"/>
        <v>0</v>
      </c>
      <c r="Q19" s="81">
        <f t="shared" si="4"/>
        <v>0</v>
      </c>
    </row>
    <row r="20" spans="1:17">
      <c r="A20" s="95"/>
      <c r="B20" s="96"/>
      <c r="C20" s="145"/>
      <c r="D20" s="146"/>
      <c r="E20" s="147"/>
      <c r="F20" s="148"/>
      <c r="G20" s="75" t="str">
        <f t="shared" si="5"/>
        <v/>
      </c>
      <c r="H20" s="96"/>
      <c r="I20" s="74" t="str">
        <f t="shared" si="6"/>
        <v/>
      </c>
      <c r="J20" s="75" t="str">
        <f t="shared" si="7"/>
        <v/>
      </c>
      <c r="K20" s="162" t="str">
        <f t="shared" si="0"/>
        <v/>
      </c>
      <c r="L20" s="81" t="str">
        <f t="shared" si="1"/>
        <v/>
      </c>
      <c r="M20" s="81">
        <f t="shared" si="10"/>
        <v>0</v>
      </c>
      <c r="N20" s="80">
        <f t="shared" si="8"/>
        <v>0</v>
      </c>
      <c r="O20" s="80">
        <f t="shared" si="3"/>
        <v>0</v>
      </c>
      <c r="P20" s="81">
        <f t="shared" si="9"/>
        <v>0</v>
      </c>
      <c r="Q20" s="81">
        <f t="shared" si="4"/>
        <v>0</v>
      </c>
    </row>
    <row r="21" spans="1:17">
      <c r="A21" s="95"/>
      <c r="B21" s="96"/>
      <c r="C21" s="145"/>
      <c r="D21" s="146"/>
      <c r="E21" s="147"/>
      <c r="F21" s="148"/>
      <c r="G21" s="75" t="str">
        <f t="shared" si="5"/>
        <v/>
      </c>
      <c r="H21" s="96"/>
      <c r="I21" s="74" t="str">
        <f t="shared" si="6"/>
        <v/>
      </c>
      <c r="J21" s="75" t="str">
        <f t="shared" si="7"/>
        <v/>
      </c>
      <c r="K21" s="162" t="str">
        <f t="shared" si="0"/>
        <v/>
      </c>
      <c r="L21" s="81" t="str">
        <f t="shared" si="1"/>
        <v/>
      </c>
      <c r="M21" s="81">
        <f t="shared" si="10"/>
        <v>0</v>
      </c>
      <c r="N21" s="80">
        <f t="shared" si="8"/>
        <v>0</v>
      </c>
      <c r="O21" s="80">
        <f t="shared" si="3"/>
        <v>0</v>
      </c>
      <c r="P21" s="81">
        <f t="shared" si="9"/>
        <v>0</v>
      </c>
      <c r="Q21" s="81">
        <f t="shared" si="4"/>
        <v>0</v>
      </c>
    </row>
    <row r="22" spans="1:17">
      <c r="A22" s="95"/>
      <c r="B22" s="96"/>
      <c r="C22" s="145"/>
      <c r="D22" s="146"/>
      <c r="E22" s="147"/>
      <c r="F22" s="148"/>
      <c r="G22" s="75" t="str">
        <f t="shared" si="5"/>
        <v/>
      </c>
      <c r="H22" s="96"/>
      <c r="I22" s="74" t="str">
        <f t="shared" si="6"/>
        <v/>
      </c>
      <c r="J22" s="75" t="str">
        <f t="shared" si="7"/>
        <v/>
      </c>
      <c r="K22" s="162" t="str">
        <f t="shared" si="0"/>
        <v/>
      </c>
      <c r="L22" s="81" t="str">
        <f t="shared" si="1"/>
        <v/>
      </c>
      <c r="M22" s="81">
        <f t="shared" si="10"/>
        <v>0</v>
      </c>
      <c r="N22" s="80">
        <f t="shared" si="8"/>
        <v>0</v>
      </c>
      <c r="O22" s="80">
        <f t="shared" si="3"/>
        <v>0</v>
      </c>
      <c r="P22" s="81">
        <f t="shared" si="9"/>
        <v>0</v>
      </c>
      <c r="Q22" s="81">
        <f t="shared" si="4"/>
        <v>0</v>
      </c>
    </row>
    <row r="23" spans="1:17">
      <c r="A23" s="95"/>
      <c r="B23" s="96"/>
      <c r="C23" s="145"/>
      <c r="D23" s="146"/>
      <c r="E23" s="147"/>
      <c r="F23" s="148"/>
      <c r="G23" s="75" t="str">
        <f t="shared" si="5"/>
        <v/>
      </c>
      <c r="H23" s="96"/>
      <c r="I23" s="74" t="str">
        <f t="shared" si="6"/>
        <v/>
      </c>
      <c r="J23" s="75" t="str">
        <f t="shared" si="7"/>
        <v/>
      </c>
      <c r="K23" s="162" t="str">
        <f t="shared" si="0"/>
        <v/>
      </c>
      <c r="L23" s="81" t="str">
        <f t="shared" si="1"/>
        <v/>
      </c>
      <c r="M23" s="81">
        <f t="shared" si="10"/>
        <v>0</v>
      </c>
      <c r="N23" s="80">
        <f t="shared" si="8"/>
        <v>0</v>
      </c>
      <c r="O23" s="80">
        <f t="shared" si="3"/>
        <v>0</v>
      </c>
      <c r="P23" s="81">
        <f t="shared" si="9"/>
        <v>0</v>
      </c>
      <c r="Q23" s="81">
        <f t="shared" si="4"/>
        <v>0</v>
      </c>
    </row>
    <row r="24" spans="1:17">
      <c r="A24" s="95"/>
      <c r="B24" s="96"/>
      <c r="C24" s="145"/>
      <c r="D24" s="146"/>
      <c r="E24" s="147"/>
      <c r="F24" s="148"/>
      <c r="G24" s="75" t="str">
        <f t="shared" si="5"/>
        <v/>
      </c>
      <c r="H24" s="96"/>
      <c r="I24" s="74" t="str">
        <f t="shared" si="6"/>
        <v/>
      </c>
      <c r="J24" s="75" t="str">
        <f t="shared" si="7"/>
        <v/>
      </c>
      <c r="K24" s="162" t="str">
        <f t="shared" si="0"/>
        <v/>
      </c>
      <c r="L24" s="81" t="str">
        <f t="shared" si="1"/>
        <v/>
      </c>
      <c r="M24" s="81">
        <f t="shared" si="10"/>
        <v>0</v>
      </c>
      <c r="N24" s="80">
        <f t="shared" si="8"/>
        <v>0</v>
      </c>
      <c r="O24" s="80">
        <f t="shared" si="3"/>
        <v>0</v>
      </c>
      <c r="P24" s="81">
        <f t="shared" si="9"/>
        <v>0</v>
      </c>
      <c r="Q24" s="81">
        <f t="shared" si="4"/>
        <v>0</v>
      </c>
    </row>
    <row r="25" spans="1:17">
      <c r="A25" s="95"/>
      <c r="B25" s="96"/>
      <c r="C25" s="145"/>
      <c r="D25" s="146"/>
      <c r="E25" s="147"/>
      <c r="F25" s="148"/>
      <c r="G25" s="75" t="str">
        <f t="shared" si="5"/>
        <v/>
      </c>
      <c r="H25" s="96"/>
      <c r="I25" s="74" t="str">
        <f t="shared" si="6"/>
        <v/>
      </c>
      <c r="J25" s="75" t="str">
        <f t="shared" si="7"/>
        <v/>
      </c>
      <c r="K25" s="162" t="str">
        <f t="shared" si="0"/>
        <v/>
      </c>
      <c r="L25" s="81" t="str">
        <f t="shared" si="1"/>
        <v/>
      </c>
      <c r="M25" s="81">
        <f t="shared" si="10"/>
        <v>0</v>
      </c>
      <c r="N25" s="80">
        <f t="shared" si="8"/>
        <v>0</v>
      </c>
      <c r="O25" s="80">
        <f t="shared" si="3"/>
        <v>0</v>
      </c>
      <c r="P25" s="81">
        <f t="shared" si="9"/>
        <v>0</v>
      </c>
      <c r="Q25" s="81">
        <f t="shared" si="4"/>
        <v>0</v>
      </c>
    </row>
    <row r="26" spans="1:17">
      <c r="A26" s="95"/>
      <c r="B26" s="96"/>
      <c r="C26" s="145"/>
      <c r="D26" s="146"/>
      <c r="E26" s="147"/>
      <c r="F26" s="148"/>
      <c r="G26" s="75" t="str">
        <f t="shared" si="5"/>
        <v/>
      </c>
      <c r="H26" s="96"/>
      <c r="I26" s="74" t="str">
        <f t="shared" si="6"/>
        <v/>
      </c>
      <c r="J26" s="75" t="str">
        <f t="shared" si="7"/>
        <v/>
      </c>
      <c r="K26" s="162" t="str">
        <f t="shared" si="0"/>
        <v/>
      </c>
      <c r="L26" s="81" t="str">
        <f t="shared" si="1"/>
        <v/>
      </c>
      <c r="M26" s="81">
        <f t="shared" si="10"/>
        <v>0</v>
      </c>
      <c r="N26" s="80">
        <f t="shared" si="8"/>
        <v>0</v>
      </c>
      <c r="O26" s="80">
        <f t="shared" si="3"/>
        <v>0</v>
      </c>
      <c r="P26" s="81">
        <f t="shared" si="9"/>
        <v>0</v>
      </c>
      <c r="Q26" s="81">
        <f t="shared" si="4"/>
        <v>0</v>
      </c>
    </row>
    <row r="27" spans="1:17">
      <c r="A27" s="95"/>
      <c r="B27" s="96"/>
      <c r="C27" s="145"/>
      <c r="D27" s="146"/>
      <c r="E27" s="147"/>
      <c r="F27" s="148"/>
      <c r="G27" s="75" t="str">
        <f t="shared" si="5"/>
        <v/>
      </c>
      <c r="H27" s="96"/>
      <c r="I27" s="74" t="str">
        <f t="shared" si="6"/>
        <v/>
      </c>
      <c r="J27" s="75" t="str">
        <f t="shared" si="7"/>
        <v/>
      </c>
      <c r="K27" s="162" t="str">
        <f t="shared" si="0"/>
        <v/>
      </c>
      <c r="L27" s="81" t="str">
        <f t="shared" si="1"/>
        <v/>
      </c>
      <c r="M27" s="81">
        <f t="shared" si="10"/>
        <v>0</v>
      </c>
      <c r="N27" s="80">
        <f t="shared" si="8"/>
        <v>0</v>
      </c>
      <c r="O27" s="80">
        <f t="shared" si="3"/>
        <v>0</v>
      </c>
      <c r="P27" s="81">
        <f t="shared" si="9"/>
        <v>0</v>
      </c>
      <c r="Q27" s="81">
        <f t="shared" si="4"/>
        <v>0</v>
      </c>
    </row>
    <row r="28" spans="1:17">
      <c r="A28" s="95"/>
      <c r="B28" s="96"/>
      <c r="C28" s="145"/>
      <c r="D28" s="146"/>
      <c r="E28" s="147"/>
      <c r="F28" s="148"/>
      <c r="G28" s="75" t="str">
        <f t="shared" si="5"/>
        <v/>
      </c>
      <c r="H28" s="96"/>
      <c r="I28" s="74" t="str">
        <f t="shared" si="6"/>
        <v/>
      </c>
      <c r="J28" s="75" t="str">
        <f t="shared" si="7"/>
        <v/>
      </c>
      <c r="K28" s="162" t="str">
        <f t="shared" si="0"/>
        <v/>
      </c>
      <c r="L28" s="81" t="str">
        <f t="shared" si="1"/>
        <v/>
      </c>
      <c r="M28" s="81">
        <f t="shared" si="10"/>
        <v>0</v>
      </c>
      <c r="N28" s="80">
        <f t="shared" si="8"/>
        <v>0</v>
      </c>
      <c r="O28" s="80">
        <f t="shared" si="3"/>
        <v>0</v>
      </c>
      <c r="P28" s="81">
        <f t="shared" si="9"/>
        <v>0</v>
      </c>
      <c r="Q28" s="81">
        <f t="shared" si="4"/>
        <v>0</v>
      </c>
    </row>
    <row r="29" spans="1:17">
      <c r="A29" s="95"/>
      <c r="B29" s="96"/>
      <c r="C29" s="145"/>
      <c r="D29" s="146"/>
      <c r="E29" s="147"/>
      <c r="F29" s="148"/>
      <c r="G29" s="75" t="str">
        <f t="shared" si="5"/>
        <v/>
      </c>
      <c r="H29" s="96"/>
      <c r="I29" s="74" t="str">
        <f t="shared" si="6"/>
        <v/>
      </c>
      <c r="J29" s="75" t="str">
        <f t="shared" si="7"/>
        <v/>
      </c>
      <c r="K29" s="162" t="str">
        <f t="shared" si="0"/>
        <v/>
      </c>
      <c r="L29" s="81" t="str">
        <f t="shared" si="1"/>
        <v/>
      </c>
      <c r="M29" s="81">
        <f t="shared" si="10"/>
        <v>0</v>
      </c>
      <c r="N29" s="80">
        <f t="shared" si="8"/>
        <v>0</v>
      </c>
      <c r="O29" s="80">
        <f t="shared" si="3"/>
        <v>0</v>
      </c>
      <c r="P29" s="81">
        <f t="shared" si="9"/>
        <v>0</v>
      </c>
      <c r="Q29" s="81">
        <f t="shared" si="4"/>
        <v>0</v>
      </c>
    </row>
    <row r="30" spans="1:17">
      <c r="A30" s="95"/>
      <c r="B30" s="96"/>
      <c r="C30" s="145"/>
      <c r="D30" s="146"/>
      <c r="E30" s="147"/>
      <c r="F30" s="148"/>
      <c r="G30" s="75" t="str">
        <f t="shared" si="5"/>
        <v/>
      </c>
      <c r="H30" s="96"/>
      <c r="I30" s="74" t="str">
        <f t="shared" si="6"/>
        <v/>
      </c>
      <c r="J30" s="75" t="str">
        <f t="shared" si="7"/>
        <v/>
      </c>
      <c r="K30" s="162" t="str">
        <f t="shared" si="0"/>
        <v/>
      </c>
      <c r="L30" s="81" t="str">
        <f t="shared" si="1"/>
        <v/>
      </c>
      <c r="M30" s="81">
        <f t="shared" si="10"/>
        <v>0</v>
      </c>
      <c r="N30" s="80">
        <f t="shared" si="8"/>
        <v>0</v>
      </c>
      <c r="O30" s="80">
        <f t="shared" si="3"/>
        <v>0</v>
      </c>
      <c r="P30" s="81">
        <f t="shared" si="9"/>
        <v>0</v>
      </c>
      <c r="Q30" s="81">
        <f t="shared" si="4"/>
        <v>0</v>
      </c>
    </row>
    <row r="31" spans="1:17">
      <c r="A31" s="95"/>
      <c r="B31" s="96"/>
      <c r="C31" s="145"/>
      <c r="D31" s="146"/>
      <c r="E31" s="147"/>
      <c r="F31" s="148"/>
      <c r="G31" s="75" t="str">
        <f t="shared" si="5"/>
        <v/>
      </c>
      <c r="H31" s="96"/>
      <c r="I31" s="74" t="str">
        <f t="shared" si="6"/>
        <v/>
      </c>
      <c r="J31" s="75" t="str">
        <f t="shared" si="7"/>
        <v/>
      </c>
      <c r="K31" s="162" t="str">
        <f t="shared" si="0"/>
        <v/>
      </c>
      <c r="L31" s="81" t="str">
        <f t="shared" si="1"/>
        <v/>
      </c>
      <c r="M31" s="81">
        <f t="shared" si="10"/>
        <v>0</v>
      </c>
      <c r="N31" s="80">
        <f t="shared" si="8"/>
        <v>0</v>
      </c>
      <c r="O31" s="80">
        <f t="shared" si="3"/>
        <v>0</v>
      </c>
      <c r="P31" s="81">
        <f t="shared" si="9"/>
        <v>0</v>
      </c>
      <c r="Q31" s="81">
        <f t="shared" si="4"/>
        <v>0</v>
      </c>
    </row>
    <row r="32" spans="1:17">
      <c r="A32" s="95"/>
      <c r="B32" s="96"/>
      <c r="C32" s="145"/>
      <c r="D32" s="146"/>
      <c r="E32" s="147"/>
      <c r="F32" s="148"/>
      <c r="G32" s="75" t="str">
        <f t="shared" si="5"/>
        <v/>
      </c>
      <c r="H32" s="96"/>
      <c r="I32" s="74" t="str">
        <f t="shared" si="6"/>
        <v/>
      </c>
      <c r="J32" s="75" t="str">
        <f t="shared" si="7"/>
        <v/>
      </c>
      <c r="K32" s="162" t="str">
        <f t="shared" si="0"/>
        <v/>
      </c>
      <c r="L32" s="81" t="str">
        <f t="shared" si="1"/>
        <v/>
      </c>
      <c r="M32" s="81">
        <f t="shared" si="10"/>
        <v>0</v>
      </c>
      <c r="N32" s="80">
        <f t="shared" si="8"/>
        <v>0</v>
      </c>
      <c r="O32" s="80">
        <f t="shared" si="3"/>
        <v>0</v>
      </c>
      <c r="P32" s="81">
        <f t="shared" si="9"/>
        <v>0</v>
      </c>
      <c r="Q32" s="81">
        <f t="shared" si="4"/>
        <v>0</v>
      </c>
    </row>
    <row r="33" spans="1:17">
      <c r="A33" s="95"/>
      <c r="B33" s="96"/>
      <c r="C33" s="145"/>
      <c r="D33" s="146"/>
      <c r="E33" s="147"/>
      <c r="F33" s="148"/>
      <c r="G33" s="75" t="str">
        <f t="shared" si="5"/>
        <v/>
      </c>
      <c r="H33" s="96"/>
      <c r="I33" s="74" t="str">
        <f t="shared" si="6"/>
        <v/>
      </c>
      <c r="J33" s="75" t="str">
        <f t="shared" si="7"/>
        <v/>
      </c>
      <c r="K33" s="162" t="str">
        <f t="shared" si="0"/>
        <v/>
      </c>
      <c r="L33" s="81" t="str">
        <f t="shared" si="1"/>
        <v/>
      </c>
      <c r="M33" s="81">
        <f t="shared" si="10"/>
        <v>0</v>
      </c>
      <c r="N33" s="80">
        <f t="shared" si="8"/>
        <v>0</v>
      </c>
      <c r="O33" s="80">
        <f t="shared" si="3"/>
        <v>0</v>
      </c>
      <c r="P33" s="81">
        <f t="shared" si="9"/>
        <v>0</v>
      </c>
      <c r="Q33" s="81">
        <f t="shared" si="4"/>
        <v>0</v>
      </c>
    </row>
    <row r="34" spans="1:17">
      <c r="A34" s="95"/>
      <c r="B34" s="96"/>
      <c r="C34" s="145"/>
      <c r="D34" s="146"/>
      <c r="E34" s="147"/>
      <c r="F34" s="148"/>
      <c r="G34" s="75" t="str">
        <f t="shared" si="5"/>
        <v/>
      </c>
      <c r="H34" s="96"/>
      <c r="I34" s="74" t="str">
        <f t="shared" si="6"/>
        <v/>
      </c>
      <c r="J34" s="75" t="str">
        <f t="shared" si="7"/>
        <v/>
      </c>
      <c r="K34" s="162" t="str">
        <f t="shared" si="0"/>
        <v/>
      </c>
      <c r="L34" s="81" t="str">
        <f t="shared" si="1"/>
        <v/>
      </c>
      <c r="M34" s="81">
        <f t="shared" si="10"/>
        <v>0</v>
      </c>
      <c r="N34" s="80">
        <f t="shared" si="8"/>
        <v>0</v>
      </c>
      <c r="O34" s="80">
        <f t="shared" si="3"/>
        <v>0</v>
      </c>
      <c r="P34" s="81">
        <f t="shared" si="9"/>
        <v>0</v>
      </c>
      <c r="Q34" s="81">
        <f t="shared" si="4"/>
        <v>0</v>
      </c>
    </row>
    <row r="35" spans="1:17">
      <c r="A35" s="95"/>
      <c r="B35" s="96"/>
      <c r="C35" s="145"/>
      <c r="D35" s="146"/>
      <c r="E35" s="147"/>
      <c r="F35" s="148"/>
      <c r="G35" s="75" t="str">
        <f t="shared" si="5"/>
        <v/>
      </c>
      <c r="H35" s="96"/>
      <c r="I35" s="74" t="str">
        <f t="shared" si="6"/>
        <v/>
      </c>
      <c r="J35" s="75" t="str">
        <f t="shared" si="7"/>
        <v/>
      </c>
      <c r="K35" s="162" t="str">
        <f t="shared" si="0"/>
        <v/>
      </c>
      <c r="L35" s="81" t="str">
        <f t="shared" si="1"/>
        <v/>
      </c>
      <c r="M35" s="81">
        <f t="shared" si="10"/>
        <v>0</v>
      </c>
      <c r="N35" s="80">
        <f t="shared" si="8"/>
        <v>0</v>
      </c>
      <c r="O35" s="80">
        <f t="shared" si="3"/>
        <v>0</v>
      </c>
      <c r="P35" s="81">
        <f t="shared" si="9"/>
        <v>0</v>
      </c>
      <c r="Q35" s="81">
        <f t="shared" si="4"/>
        <v>0</v>
      </c>
    </row>
    <row r="36" spans="1:17">
      <c r="A36" s="95"/>
      <c r="B36" s="96"/>
      <c r="C36" s="145"/>
      <c r="D36" s="146"/>
      <c r="E36" s="147"/>
      <c r="F36" s="148"/>
      <c r="G36" s="75" t="str">
        <f t="shared" si="5"/>
        <v/>
      </c>
      <c r="H36" s="96"/>
      <c r="I36" s="74" t="str">
        <f t="shared" si="6"/>
        <v/>
      </c>
      <c r="J36" s="75" t="str">
        <f t="shared" si="7"/>
        <v/>
      </c>
      <c r="K36" s="162" t="str">
        <f t="shared" si="0"/>
        <v/>
      </c>
      <c r="L36" s="81" t="str">
        <f t="shared" si="1"/>
        <v/>
      </c>
      <c r="M36" s="81">
        <f t="shared" si="10"/>
        <v>0</v>
      </c>
      <c r="N36" s="80">
        <f t="shared" si="8"/>
        <v>0</v>
      </c>
      <c r="O36" s="80">
        <f t="shared" si="3"/>
        <v>0</v>
      </c>
      <c r="P36" s="81">
        <f t="shared" si="9"/>
        <v>0</v>
      </c>
      <c r="Q36" s="81">
        <f t="shared" si="4"/>
        <v>0</v>
      </c>
    </row>
    <row r="37" spans="1:17">
      <c r="A37" s="95"/>
      <c r="B37" s="96"/>
      <c r="C37" s="145"/>
      <c r="D37" s="146"/>
      <c r="E37" s="147"/>
      <c r="F37" s="148"/>
      <c r="G37" s="75" t="str">
        <f t="shared" si="5"/>
        <v/>
      </c>
      <c r="H37" s="96"/>
      <c r="I37" s="74" t="str">
        <f t="shared" si="6"/>
        <v/>
      </c>
      <c r="J37" s="75" t="str">
        <f t="shared" si="7"/>
        <v/>
      </c>
      <c r="K37" s="162" t="str">
        <f t="shared" si="0"/>
        <v/>
      </c>
      <c r="L37" s="81" t="str">
        <f t="shared" si="1"/>
        <v/>
      </c>
      <c r="M37" s="81">
        <f t="shared" si="10"/>
        <v>0</v>
      </c>
      <c r="N37" s="80">
        <f t="shared" si="8"/>
        <v>0</v>
      </c>
      <c r="O37" s="80">
        <f t="shared" si="3"/>
        <v>0</v>
      </c>
      <c r="P37" s="81">
        <f t="shared" si="9"/>
        <v>0</v>
      </c>
      <c r="Q37" s="81">
        <f t="shared" si="4"/>
        <v>0</v>
      </c>
    </row>
    <row r="38" spans="1:17">
      <c r="A38" s="95"/>
      <c r="B38" s="96"/>
      <c r="C38" s="145"/>
      <c r="D38" s="146"/>
      <c r="E38" s="147"/>
      <c r="F38" s="148"/>
      <c r="G38" s="75" t="str">
        <f t="shared" si="5"/>
        <v/>
      </c>
      <c r="H38" s="96"/>
      <c r="I38" s="74" t="str">
        <f t="shared" si="6"/>
        <v/>
      </c>
      <c r="J38" s="75" t="str">
        <f t="shared" si="7"/>
        <v/>
      </c>
      <c r="K38" s="162" t="str">
        <f t="shared" si="0"/>
        <v/>
      </c>
      <c r="L38" s="81" t="str">
        <f t="shared" si="1"/>
        <v/>
      </c>
      <c r="M38" s="81">
        <f t="shared" si="10"/>
        <v>0</v>
      </c>
      <c r="N38" s="80">
        <f t="shared" si="8"/>
        <v>0</v>
      </c>
      <c r="O38" s="80">
        <f t="shared" si="3"/>
        <v>0</v>
      </c>
      <c r="P38" s="81">
        <f t="shared" si="9"/>
        <v>0</v>
      </c>
      <c r="Q38" s="81">
        <f t="shared" si="4"/>
        <v>0</v>
      </c>
    </row>
    <row r="39" spans="1:17">
      <c r="A39" s="95"/>
      <c r="B39" s="96"/>
      <c r="C39" s="145"/>
      <c r="D39" s="146"/>
      <c r="E39" s="147"/>
      <c r="F39" s="148"/>
      <c r="G39" s="75" t="str">
        <f t="shared" si="5"/>
        <v/>
      </c>
      <c r="H39" s="96"/>
      <c r="I39" s="74" t="str">
        <f t="shared" si="6"/>
        <v/>
      </c>
      <c r="J39" s="75" t="str">
        <f t="shared" si="7"/>
        <v/>
      </c>
      <c r="K39" s="162" t="str">
        <f t="shared" si="0"/>
        <v/>
      </c>
      <c r="L39" s="81" t="str">
        <f t="shared" si="1"/>
        <v/>
      </c>
      <c r="M39" s="81">
        <f t="shared" si="10"/>
        <v>0</v>
      </c>
      <c r="N39" s="80">
        <f t="shared" si="8"/>
        <v>0</v>
      </c>
      <c r="O39" s="80">
        <f t="shared" si="3"/>
        <v>0</v>
      </c>
      <c r="P39" s="81">
        <f t="shared" si="9"/>
        <v>0</v>
      </c>
      <c r="Q39" s="81">
        <f t="shared" si="4"/>
        <v>0</v>
      </c>
    </row>
    <row r="40" spans="1:17">
      <c r="A40" s="95"/>
      <c r="B40" s="96"/>
      <c r="C40" s="145"/>
      <c r="D40" s="146"/>
      <c r="E40" s="147"/>
      <c r="F40" s="148"/>
      <c r="G40" s="75" t="str">
        <f t="shared" si="5"/>
        <v/>
      </c>
      <c r="H40" s="96"/>
      <c r="I40" s="74" t="str">
        <f t="shared" si="6"/>
        <v/>
      </c>
      <c r="J40" s="75" t="str">
        <f t="shared" si="7"/>
        <v/>
      </c>
      <c r="K40" s="162" t="str">
        <f t="shared" ref="K40:K66" si="11">IF(B40&gt;0,IF(C40&gt;0,+D40*B40,B40)/$D$4*$D$5,"")</f>
        <v/>
      </c>
      <c r="L40" s="81" t="str">
        <f t="shared" ref="L40:L66" si="12">IF(B40&gt;0,IF(C40&gt;0,IF(I40&lt;=3470,$A$80,IF(I40&gt;=4340,$A$82,$A$81)),IF(D40&gt;0,IF(B40/D40&gt;=4340,$A$82,$Q$7),"")),"")</f>
        <v/>
      </c>
      <c r="M40" s="81">
        <f t="shared" si="10"/>
        <v>0</v>
      </c>
      <c r="N40" s="80">
        <f t="shared" si="8"/>
        <v>0</v>
      </c>
      <c r="O40" s="80">
        <f t="shared" ref="O40:O66" si="13">IF(AND(L40=$A$81,ISBLANK(F40)),1,0)</f>
        <v>0</v>
      </c>
      <c r="P40" s="81">
        <f t="shared" si="9"/>
        <v>0</v>
      </c>
      <c r="Q40" s="81">
        <f t="shared" ref="Q40:Q66" si="14">IF(AND(B40*MAX(C40:D40)&gt;0,L40&lt;&gt;$A$80,L40&lt;&gt;$A$81,L40&lt;&gt;$A$82),1,0)</f>
        <v>0</v>
      </c>
    </row>
    <row r="41" spans="1:17">
      <c r="A41" s="95"/>
      <c r="B41" s="96"/>
      <c r="C41" s="145"/>
      <c r="D41" s="146"/>
      <c r="E41" s="147"/>
      <c r="F41" s="148"/>
      <c r="G41" s="75" t="str">
        <f t="shared" ref="G41:G73" si="15">IF($B$4="","",IF(B41*C41&gt;0,+F41/5*$D$5*D41*C41,""))</f>
        <v/>
      </c>
      <c r="H41" s="96"/>
      <c r="I41" s="74" t="str">
        <f t="shared" si="6"/>
        <v/>
      </c>
      <c r="J41" s="75" t="str">
        <f t="shared" si="7"/>
        <v/>
      </c>
      <c r="K41" s="162" t="str">
        <f t="shared" si="11"/>
        <v/>
      </c>
      <c r="L41" s="81" t="str">
        <f t="shared" si="12"/>
        <v/>
      </c>
      <c r="M41" s="81">
        <f t="shared" si="10"/>
        <v>0</v>
      </c>
      <c r="N41" s="80">
        <f t="shared" si="8"/>
        <v>0</v>
      </c>
      <c r="O41" s="80">
        <f t="shared" si="13"/>
        <v>0</v>
      </c>
      <c r="P41" s="81">
        <f t="shared" si="9"/>
        <v>0</v>
      </c>
      <c r="Q41" s="81">
        <f t="shared" si="14"/>
        <v>0</v>
      </c>
    </row>
    <row r="42" spans="1:17">
      <c r="A42" s="95"/>
      <c r="B42" s="96"/>
      <c r="C42" s="145"/>
      <c r="D42" s="146"/>
      <c r="E42" s="147"/>
      <c r="F42" s="148"/>
      <c r="G42" s="75" t="str">
        <f t="shared" si="15"/>
        <v/>
      </c>
      <c r="H42" s="96"/>
      <c r="I42" s="74" t="str">
        <f t="shared" si="6"/>
        <v/>
      </c>
      <c r="J42" s="75" t="str">
        <f t="shared" si="7"/>
        <v/>
      </c>
      <c r="K42" s="162" t="str">
        <f t="shared" si="11"/>
        <v/>
      </c>
      <c r="L42" s="81" t="str">
        <f t="shared" si="12"/>
        <v/>
      </c>
      <c r="M42" s="81">
        <f t="shared" si="10"/>
        <v>0</v>
      </c>
      <c r="N42" s="80">
        <f t="shared" si="8"/>
        <v>0</v>
      </c>
      <c r="O42" s="80">
        <f t="shared" si="13"/>
        <v>0</v>
      </c>
      <c r="P42" s="81">
        <f t="shared" si="9"/>
        <v>0</v>
      </c>
      <c r="Q42" s="81">
        <f t="shared" si="14"/>
        <v>0</v>
      </c>
    </row>
    <row r="43" spans="1:17">
      <c r="A43" s="95"/>
      <c r="B43" s="96"/>
      <c r="C43" s="145"/>
      <c r="D43" s="146"/>
      <c r="E43" s="147"/>
      <c r="F43" s="148"/>
      <c r="G43" s="75" t="str">
        <f t="shared" si="15"/>
        <v/>
      </c>
      <c r="H43" s="96"/>
      <c r="I43" s="74" t="str">
        <f t="shared" si="6"/>
        <v/>
      </c>
      <c r="J43" s="75" t="str">
        <f t="shared" si="7"/>
        <v/>
      </c>
      <c r="K43" s="162" t="str">
        <f t="shared" si="11"/>
        <v/>
      </c>
      <c r="L43" s="81" t="str">
        <f t="shared" si="12"/>
        <v/>
      </c>
      <c r="M43" s="81">
        <f t="shared" si="10"/>
        <v>0</v>
      </c>
      <c r="N43" s="80">
        <f t="shared" si="8"/>
        <v>0</v>
      </c>
      <c r="O43" s="80">
        <f t="shared" si="13"/>
        <v>0</v>
      </c>
      <c r="P43" s="81">
        <f t="shared" si="9"/>
        <v>0</v>
      </c>
      <c r="Q43" s="81">
        <f t="shared" si="14"/>
        <v>0</v>
      </c>
    </row>
    <row r="44" spans="1:17">
      <c r="A44" s="95"/>
      <c r="B44" s="96"/>
      <c r="C44" s="145"/>
      <c r="D44" s="146"/>
      <c r="E44" s="147"/>
      <c r="F44" s="148"/>
      <c r="G44" s="75" t="str">
        <f t="shared" si="15"/>
        <v/>
      </c>
      <c r="H44" s="96"/>
      <c r="I44" s="74" t="str">
        <f t="shared" si="6"/>
        <v/>
      </c>
      <c r="J44" s="75" t="str">
        <f t="shared" si="7"/>
        <v/>
      </c>
      <c r="K44" s="162" t="str">
        <f t="shared" si="11"/>
        <v/>
      </c>
      <c r="L44" s="81" t="str">
        <f t="shared" si="12"/>
        <v/>
      </c>
      <c r="M44" s="81">
        <f t="shared" si="10"/>
        <v>0</v>
      </c>
      <c r="N44" s="80">
        <f t="shared" si="8"/>
        <v>0</v>
      </c>
      <c r="O44" s="80">
        <f t="shared" si="13"/>
        <v>0</v>
      </c>
      <c r="P44" s="81">
        <f t="shared" si="9"/>
        <v>0</v>
      </c>
      <c r="Q44" s="81">
        <f t="shared" si="14"/>
        <v>0</v>
      </c>
    </row>
    <row r="45" spans="1:17">
      <c r="A45" s="95"/>
      <c r="B45" s="96"/>
      <c r="C45" s="145"/>
      <c r="D45" s="146"/>
      <c r="E45" s="147"/>
      <c r="F45" s="148"/>
      <c r="G45" s="75" t="str">
        <f t="shared" si="15"/>
        <v/>
      </c>
      <c r="H45" s="96"/>
      <c r="I45" s="74" t="str">
        <f t="shared" si="6"/>
        <v/>
      </c>
      <c r="J45" s="75" t="str">
        <f t="shared" si="7"/>
        <v/>
      </c>
      <c r="K45" s="162" t="str">
        <f t="shared" si="11"/>
        <v/>
      </c>
      <c r="L45" s="81" t="str">
        <f t="shared" si="12"/>
        <v/>
      </c>
      <c r="M45" s="81">
        <f t="shared" si="10"/>
        <v>0</v>
      </c>
      <c r="N45" s="80">
        <f t="shared" si="8"/>
        <v>0</v>
      </c>
      <c r="O45" s="80">
        <f t="shared" si="13"/>
        <v>0</v>
      </c>
      <c r="P45" s="81">
        <f t="shared" si="9"/>
        <v>0</v>
      </c>
      <c r="Q45" s="81">
        <f t="shared" si="14"/>
        <v>0</v>
      </c>
    </row>
    <row r="46" spans="1:17">
      <c r="A46" s="95"/>
      <c r="B46" s="96"/>
      <c r="C46" s="145"/>
      <c r="D46" s="146"/>
      <c r="E46" s="147"/>
      <c r="F46" s="148"/>
      <c r="G46" s="75" t="str">
        <f t="shared" si="15"/>
        <v/>
      </c>
      <c r="H46" s="96"/>
      <c r="I46" s="74" t="str">
        <f t="shared" si="6"/>
        <v/>
      </c>
      <c r="J46" s="75" t="str">
        <f t="shared" si="7"/>
        <v/>
      </c>
      <c r="K46" s="162" t="str">
        <f t="shared" si="11"/>
        <v/>
      </c>
      <c r="L46" s="81" t="str">
        <f t="shared" si="12"/>
        <v/>
      </c>
      <c r="M46" s="81">
        <f t="shared" si="10"/>
        <v>0</v>
      </c>
      <c r="N46" s="80">
        <f t="shared" si="8"/>
        <v>0</v>
      </c>
      <c r="O46" s="80">
        <f t="shared" si="13"/>
        <v>0</v>
      </c>
      <c r="P46" s="81">
        <f t="shared" si="9"/>
        <v>0</v>
      </c>
      <c r="Q46" s="81">
        <f t="shared" si="14"/>
        <v>0</v>
      </c>
    </row>
    <row r="47" spans="1:17">
      <c r="A47" s="95"/>
      <c r="B47" s="96"/>
      <c r="C47" s="145"/>
      <c r="D47" s="146"/>
      <c r="E47" s="147"/>
      <c r="F47" s="148"/>
      <c r="G47" s="75" t="str">
        <f t="shared" si="15"/>
        <v/>
      </c>
      <c r="H47" s="96"/>
      <c r="I47" s="74" t="str">
        <f t="shared" si="6"/>
        <v/>
      </c>
      <c r="J47" s="75" t="str">
        <f t="shared" si="7"/>
        <v/>
      </c>
      <c r="K47" s="162" t="str">
        <f t="shared" si="11"/>
        <v/>
      </c>
      <c r="L47" s="81" t="str">
        <f t="shared" si="12"/>
        <v/>
      </c>
      <c r="M47" s="81">
        <f t="shared" si="10"/>
        <v>0</v>
      </c>
      <c r="N47" s="80">
        <f t="shared" si="8"/>
        <v>0</v>
      </c>
      <c r="O47" s="80">
        <f t="shared" si="13"/>
        <v>0</v>
      </c>
      <c r="P47" s="81">
        <f t="shared" si="9"/>
        <v>0</v>
      </c>
      <c r="Q47" s="81">
        <f t="shared" si="14"/>
        <v>0</v>
      </c>
    </row>
    <row r="48" spans="1:17">
      <c r="A48" s="95"/>
      <c r="B48" s="96"/>
      <c r="C48" s="145"/>
      <c r="D48" s="146"/>
      <c r="E48" s="147"/>
      <c r="F48" s="148"/>
      <c r="G48" s="75" t="str">
        <f t="shared" si="15"/>
        <v/>
      </c>
      <c r="H48" s="96"/>
      <c r="I48" s="74" t="str">
        <f t="shared" si="6"/>
        <v/>
      </c>
      <c r="J48" s="75" t="str">
        <f t="shared" si="7"/>
        <v/>
      </c>
      <c r="K48" s="162" t="str">
        <f t="shared" si="11"/>
        <v/>
      </c>
      <c r="L48" s="81" t="str">
        <f t="shared" si="12"/>
        <v/>
      </c>
      <c r="M48" s="81">
        <f t="shared" si="10"/>
        <v>0</v>
      </c>
      <c r="N48" s="80">
        <f t="shared" si="8"/>
        <v>0</v>
      </c>
      <c r="O48" s="80">
        <f t="shared" si="13"/>
        <v>0</v>
      </c>
      <c r="P48" s="81">
        <f t="shared" si="9"/>
        <v>0</v>
      </c>
      <c r="Q48" s="81">
        <f t="shared" si="14"/>
        <v>0</v>
      </c>
    </row>
    <row r="49" spans="1:17">
      <c r="A49" s="95"/>
      <c r="B49" s="96"/>
      <c r="C49" s="145"/>
      <c r="D49" s="146"/>
      <c r="E49" s="147"/>
      <c r="F49" s="148"/>
      <c r="G49" s="75" t="str">
        <f t="shared" si="15"/>
        <v/>
      </c>
      <c r="H49" s="96"/>
      <c r="I49" s="74" t="str">
        <f t="shared" si="6"/>
        <v/>
      </c>
      <c r="J49" s="75" t="str">
        <f t="shared" si="7"/>
        <v/>
      </c>
      <c r="K49" s="162" t="str">
        <f t="shared" si="11"/>
        <v/>
      </c>
      <c r="L49" s="81" t="str">
        <f t="shared" si="12"/>
        <v/>
      </c>
      <c r="M49" s="81">
        <f t="shared" si="10"/>
        <v>0</v>
      </c>
      <c r="N49" s="80">
        <f t="shared" si="8"/>
        <v>0</v>
      </c>
      <c r="O49" s="80">
        <f t="shared" si="13"/>
        <v>0</v>
      </c>
      <c r="P49" s="81">
        <f t="shared" si="9"/>
        <v>0</v>
      </c>
      <c r="Q49" s="81">
        <f t="shared" si="14"/>
        <v>0</v>
      </c>
    </row>
    <row r="50" spans="1:17">
      <c r="A50" s="95"/>
      <c r="B50" s="96"/>
      <c r="C50" s="145"/>
      <c r="D50" s="146"/>
      <c r="E50" s="147"/>
      <c r="F50" s="148"/>
      <c r="G50" s="75" t="str">
        <f t="shared" si="15"/>
        <v/>
      </c>
      <c r="H50" s="96"/>
      <c r="I50" s="74" t="str">
        <f t="shared" si="6"/>
        <v/>
      </c>
      <c r="J50" s="75" t="str">
        <f t="shared" si="7"/>
        <v/>
      </c>
      <c r="K50" s="162" t="str">
        <f t="shared" si="11"/>
        <v/>
      </c>
      <c r="L50" s="81" t="str">
        <f t="shared" si="12"/>
        <v/>
      </c>
      <c r="M50" s="81">
        <f t="shared" si="10"/>
        <v>0</v>
      </c>
      <c r="N50" s="80">
        <f t="shared" si="8"/>
        <v>0</v>
      </c>
      <c r="O50" s="80">
        <f t="shared" si="13"/>
        <v>0</v>
      </c>
      <c r="P50" s="81">
        <f t="shared" si="9"/>
        <v>0</v>
      </c>
      <c r="Q50" s="81">
        <f t="shared" si="14"/>
        <v>0</v>
      </c>
    </row>
    <row r="51" spans="1:17">
      <c r="A51" s="95"/>
      <c r="B51" s="96"/>
      <c r="C51" s="145"/>
      <c r="D51" s="146"/>
      <c r="E51" s="147"/>
      <c r="F51" s="148"/>
      <c r="G51" s="75" t="str">
        <f t="shared" si="15"/>
        <v/>
      </c>
      <c r="H51" s="96"/>
      <c r="I51" s="74" t="str">
        <f t="shared" si="6"/>
        <v/>
      </c>
      <c r="J51" s="75" t="str">
        <f t="shared" si="7"/>
        <v/>
      </c>
      <c r="K51" s="162" t="str">
        <f t="shared" si="11"/>
        <v/>
      </c>
      <c r="L51" s="81" t="str">
        <f t="shared" si="12"/>
        <v/>
      </c>
      <c r="M51" s="81">
        <f t="shared" si="10"/>
        <v>0</v>
      </c>
      <c r="N51" s="80">
        <f t="shared" si="8"/>
        <v>0</v>
      </c>
      <c r="O51" s="80">
        <f t="shared" si="13"/>
        <v>0</v>
      </c>
      <c r="P51" s="81">
        <f t="shared" si="9"/>
        <v>0</v>
      </c>
      <c r="Q51" s="81">
        <f t="shared" si="14"/>
        <v>0</v>
      </c>
    </row>
    <row r="52" spans="1:17">
      <c r="A52" s="95"/>
      <c r="B52" s="96"/>
      <c r="C52" s="145"/>
      <c r="D52" s="146"/>
      <c r="E52" s="147"/>
      <c r="F52" s="148"/>
      <c r="G52" s="75" t="str">
        <f t="shared" si="15"/>
        <v/>
      </c>
      <c r="H52" s="96"/>
      <c r="I52" s="74" t="str">
        <f t="shared" si="6"/>
        <v/>
      </c>
      <c r="J52" s="75" t="str">
        <f t="shared" si="7"/>
        <v/>
      </c>
      <c r="K52" s="162" t="str">
        <f t="shared" si="11"/>
        <v/>
      </c>
      <c r="L52" s="81" t="str">
        <f t="shared" si="12"/>
        <v/>
      </c>
      <c r="M52" s="81">
        <f t="shared" si="10"/>
        <v>0</v>
      </c>
      <c r="N52" s="80">
        <f t="shared" si="8"/>
        <v>0</v>
      </c>
      <c r="O52" s="80">
        <f t="shared" si="13"/>
        <v>0</v>
      </c>
      <c r="P52" s="81">
        <f t="shared" si="9"/>
        <v>0</v>
      </c>
      <c r="Q52" s="81">
        <f t="shared" si="14"/>
        <v>0</v>
      </c>
    </row>
    <row r="53" spans="1:17">
      <c r="A53" s="95"/>
      <c r="B53" s="96"/>
      <c r="C53" s="145"/>
      <c r="D53" s="146"/>
      <c r="E53" s="147"/>
      <c r="F53" s="148"/>
      <c r="G53" s="75" t="str">
        <f t="shared" si="15"/>
        <v/>
      </c>
      <c r="H53" s="96"/>
      <c r="I53" s="74" t="str">
        <f t="shared" si="6"/>
        <v/>
      </c>
      <c r="J53" s="75" t="str">
        <f t="shared" si="7"/>
        <v/>
      </c>
      <c r="K53" s="162" t="str">
        <f t="shared" si="11"/>
        <v/>
      </c>
      <c r="L53" s="81" t="str">
        <f t="shared" si="12"/>
        <v/>
      </c>
      <c r="M53" s="81">
        <f t="shared" si="10"/>
        <v>0</v>
      </c>
      <c r="N53" s="80">
        <f t="shared" si="8"/>
        <v>0</v>
      </c>
      <c r="O53" s="80">
        <f t="shared" si="13"/>
        <v>0</v>
      </c>
      <c r="P53" s="81">
        <f t="shared" si="9"/>
        <v>0</v>
      </c>
      <c r="Q53" s="81">
        <f t="shared" si="14"/>
        <v>0</v>
      </c>
    </row>
    <row r="54" spans="1:17">
      <c r="A54" s="95"/>
      <c r="B54" s="96"/>
      <c r="C54" s="145"/>
      <c r="D54" s="146"/>
      <c r="E54" s="147"/>
      <c r="F54" s="148"/>
      <c r="G54" s="75" t="str">
        <f t="shared" si="15"/>
        <v/>
      </c>
      <c r="H54" s="96"/>
      <c r="I54" s="74" t="str">
        <f t="shared" si="6"/>
        <v/>
      </c>
      <c r="J54" s="75" t="str">
        <f t="shared" si="7"/>
        <v/>
      </c>
      <c r="K54" s="162" t="str">
        <f t="shared" si="11"/>
        <v/>
      </c>
      <c r="L54" s="81" t="str">
        <f t="shared" si="12"/>
        <v/>
      </c>
      <c r="M54" s="81">
        <f t="shared" si="10"/>
        <v>0</v>
      </c>
      <c r="N54" s="80">
        <f t="shared" si="8"/>
        <v>0</v>
      </c>
      <c r="O54" s="80">
        <f t="shared" si="13"/>
        <v>0</v>
      </c>
      <c r="P54" s="81">
        <f t="shared" si="9"/>
        <v>0</v>
      </c>
      <c r="Q54" s="81">
        <f t="shared" si="14"/>
        <v>0</v>
      </c>
    </row>
    <row r="55" spans="1:17">
      <c r="A55" s="95"/>
      <c r="B55" s="96"/>
      <c r="C55" s="145"/>
      <c r="D55" s="146"/>
      <c r="E55" s="147"/>
      <c r="F55" s="148"/>
      <c r="G55" s="75" t="str">
        <f t="shared" si="15"/>
        <v/>
      </c>
      <c r="H55" s="96"/>
      <c r="I55" s="74" t="str">
        <f t="shared" si="6"/>
        <v/>
      </c>
      <c r="J55" s="75" t="str">
        <f t="shared" si="7"/>
        <v/>
      </c>
      <c r="K55" s="162" t="str">
        <f t="shared" si="11"/>
        <v/>
      </c>
      <c r="L55" s="81" t="str">
        <f t="shared" si="12"/>
        <v/>
      </c>
      <c r="M55" s="81">
        <f t="shared" si="10"/>
        <v>0</v>
      </c>
      <c r="N55" s="80">
        <f t="shared" si="8"/>
        <v>0</v>
      </c>
      <c r="O55" s="80">
        <f t="shared" si="13"/>
        <v>0</v>
      </c>
      <c r="P55" s="81">
        <f t="shared" si="9"/>
        <v>0</v>
      </c>
      <c r="Q55" s="81">
        <f t="shared" si="14"/>
        <v>0</v>
      </c>
    </row>
    <row r="56" spans="1:17">
      <c r="A56" s="95"/>
      <c r="B56" s="96"/>
      <c r="C56" s="145"/>
      <c r="D56" s="146"/>
      <c r="E56" s="147"/>
      <c r="F56" s="148"/>
      <c r="G56" s="75" t="str">
        <f t="shared" si="15"/>
        <v/>
      </c>
      <c r="H56" s="96"/>
      <c r="I56" s="74" t="str">
        <f t="shared" si="6"/>
        <v/>
      </c>
      <c r="J56" s="75" t="str">
        <f t="shared" si="7"/>
        <v/>
      </c>
      <c r="K56" s="162" t="str">
        <f t="shared" si="11"/>
        <v/>
      </c>
      <c r="L56" s="81" t="str">
        <f t="shared" si="12"/>
        <v/>
      </c>
      <c r="M56" s="81">
        <f t="shared" si="10"/>
        <v>0</v>
      </c>
      <c r="N56" s="80">
        <f t="shared" si="8"/>
        <v>0</v>
      </c>
      <c r="O56" s="80">
        <f t="shared" si="13"/>
        <v>0</v>
      </c>
      <c r="P56" s="81">
        <f t="shared" si="9"/>
        <v>0</v>
      </c>
      <c r="Q56" s="81">
        <f t="shared" si="14"/>
        <v>0</v>
      </c>
    </row>
    <row r="57" spans="1:17">
      <c r="A57" s="95"/>
      <c r="B57" s="96"/>
      <c r="C57" s="145"/>
      <c r="D57" s="146"/>
      <c r="E57" s="147"/>
      <c r="F57" s="148"/>
      <c r="G57" s="75" t="str">
        <f t="shared" si="15"/>
        <v/>
      </c>
      <c r="H57" s="96"/>
      <c r="I57" s="74" t="str">
        <f t="shared" ref="I57:I61" si="16">IF(B57*C57&gt;0,+B57/C57,"")</f>
        <v/>
      </c>
      <c r="J57" s="75" t="str">
        <f t="shared" ref="J57:J61" si="17">IF(B57*C57&gt;0,+D57*F57,"")</f>
        <v/>
      </c>
      <c r="K57" s="162" t="str">
        <f t="shared" si="11"/>
        <v/>
      </c>
      <c r="L57" s="81" t="str">
        <f t="shared" si="12"/>
        <v/>
      </c>
      <c r="M57" s="81">
        <f t="shared" ref="M57:M61" si="18">IF(B57&gt;0,IF(C57&gt;0,IF(I57&gt;12350,1,0),IF(D57&gt;0,IF(B57/D57&gt;12350,1,0),0)),0)</f>
        <v>0</v>
      </c>
      <c r="N57" s="80">
        <f t="shared" ref="N57:N61" si="19">IF(E57&gt;D57,1,0)</f>
        <v>0</v>
      </c>
      <c r="O57" s="80">
        <f t="shared" si="13"/>
        <v>0</v>
      </c>
      <c r="P57" s="81">
        <f t="shared" ref="P57:P61" si="20">IF(B57&gt;0,IF(OR(G57="",H57&gt;G57),1,0),0)</f>
        <v>0</v>
      </c>
      <c r="Q57" s="81">
        <f t="shared" si="14"/>
        <v>0</v>
      </c>
    </row>
    <row r="58" spans="1:17">
      <c r="A58" s="95"/>
      <c r="B58" s="96"/>
      <c r="C58" s="145"/>
      <c r="D58" s="146"/>
      <c r="E58" s="147"/>
      <c r="F58" s="148"/>
      <c r="G58" s="75" t="str">
        <f t="shared" si="15"/>
        <v/>
      </c>
      <c r="H58" s="96"/>
      <c r="I58" s="74" t="str">
        <f t="shared" si="16"/>
        <v/>
      </c>
      <c r="J58" s="75" t="str">
        <f t="shared" si="17"/>
        <v/>
      </c>
      <c r="K58" s="162" t="str">
        <f t="shared" si="11"/>
        <v/>
      </c>
      <c r="L58" s="81" t="str">
        <f t="shared" si="12"/>
        <v/>
      </c>
      <c r="M58" s="81">
        <f t="shared" si="18"/>
        <v>0</v>
      </c>
      <c r="N58" s="80">
        <f t="shared" si="19"/>
        <v>0</v>
      </c>
      <c r="O58" s="80">
        <f t="shared" si="13"/>
        <v>0</v>
      </c>
      <c r="P58" s="81">
        <f t="shared" si="20"/>
        <v>0</v>
      </c>
      <c r="Q58" s="81">
        <f t="shared" si="14"/>
        <v>0</v>
      </c>
    </row>
    <row r="59" spans="1:17">
      <c r="A59" s="95"/>
      <c r="B59" s="96"/>
      <c r="C59" s="145"/>
      <c r="D59" s="146"/>
      <c r="E59" s="147"/>
      <c r="F59" s="148"/>
      <c r="G59" s="75" t="str">
        <f t="shared" si="15"/>
        <v/>
      </c>
      <c r="H59" s="96"/>
      <c r="I59" s="74" t="str">
        <f t="shared" si="16"/>
        <v/>
      </c>
      <c r="J59" s="75" t="str">
        <f t="shared" si="17"/>
        <v/>
      </c>
      <c r="K59" s="162" t="str">
        <f t="shared" si="11"/>
        <v/>
      </c>
      <c r="L59" s="81" t="str">
        <f t="shared" si="12"/>
        <v/>
      </c>
      <c r="M59" s="81">
        <f t="shared" si="18"/>
        <v>0</v>
      </c>
      <c r="N59" s="80">
        <f t="shared" si="19"/>
        <v>0</v>
      </c>
      <c r="O59" s="80">
        <f t="shared" si="13"/>
        <v>0</v>
      </c>
      <c r="P59" s="81">
        <f t="shared" si="20"/>
        <v>0</v>
      </c>
      <c r="Q59" s="81">
        <f t="shared" si="14"/>
        <v>0</v>
      </c>
    </row>
    <row r="60" spans="1:17">
      <c r="A60" s="95"/>
      <c r="B60" s="96"/>
      <c r="C60" s="145"/>
      <c r="D60" s="146"/>
      <c r="E60" s="147"/>
      <c r="F60" s="148"/>
      <c r="G60" s="75" t="str">
        <f t="shared" si="15"/>
        <v/>
      </c>
      <c r="H60" s="96"/>
      <c r="I60" s="74" t="str">
        <f t="shared" si="16"/>
        <v/>
      </c>
      <c r="J60" s="75" t="str">
        <f t="shared" si="17"/>
        <v/>
      </c>
      <c r="K60" s="162" t="str">
        <f t="shared" si="11"/>
        <v/>
      </c>
      <c r="L60" s="81" t="str">
        <f t="shared" si="12"/>
        <v/>
      </c>
      <c r="M60" s="81">
        <f t="shared" si="18"/>
        <v>0</v>
      </c>
      <c r="N60" s="80">
        <f t="shared" si="19"/>
        <v>0</v>
      </c>
      <c r="O60" s="80">
        <f t="shared" si="13"/>
        <v>0</v>
      </c>
      <c r="P60" s="81">
        <f t="shared" si="20"/>
        <v>0</v>
      </c>
      <c r="Q60" s="81">
        <f t="shared" si="14"/>
        <v>0</v>
      </c>
    </row>
    <row r="61" spans="1:17">
      <c r="A61" s="95"/>
      <c r="B61" s="96"/>
      <c r="C61" s="145"/>
      <c r="D61" s="146"/>
      <c r="E61" s="147"/>
      <c r="F61" s="148"/>
      <c r="G61" s="75" t="str">
        <f t="shared" si="15"/>
        <v/>
      </c>
      <c r="H61" s="96"/>
      <c r="I61" s="74" t="str">
        <f t="shared" si="16"/>
        <v/>
      </c>
      <c r="J61" s="75" t="str">
        <f t="shared" si="17"/>
        <v/>
      </c>
      <c r="K61" s="162" t="str">
        <f t="shared" si="11"/>
        <v/>
      </c>
      <c r="L61" s="81" t="str">
        <f t="shared" si="12"/>
        <v/>
      </c>
      <c r="M61" s="81">
        <f t="shared" si="18"/>
        <v>0</v>
      </c>
      <c r="N61" s="80">
        <f t="shared" si="19"/>
        <v>0</v>
      </c>
      <c r="O61" s="80">
        <f t="shared" si="13"/>
        <v>0</v>
      </c>
      <c r="P61" s="81">
        <f t="shared" si="20"/>
        <v>0</v>
      </c>
      <c r="Q61" s="81">
        <f t="shared" si="14"/>
        <v>0</v>
      </c>
    </row>
    <row r="62" spans="1:17">
      <c r="A62" s="95"/>
      <c r="B62" s="96"/>
      <c r="C62" s="145"/>
      <c r="D62" s="146"/>
      <c r="E62" s="147"/>
      <c r="F62" s="148"/>
      <c r="G62" s="75" t="str">
        <f t="shared" si="15"/>
        <v/>
      </c>
      <c r="H62" s="96"/>
      <c r="I62" s="74" t="str">
        <f t="shared" si="6"/>
        <v/>
      </c>
      <c r="J62" s="75" t="str">
        <f t="shared" si="7"/>
        <v/>
      </c>
      <c r="K62" s="162" t="str">
        <f t="shared" si="11"/>
        <v/>
      </c>
      <c r="L62" s="81" t="str">
        <f t="shared" si="12"/>
        <v/>
      </c>
      <c r="M62" s="81">
        <f t="shared" si="10"/>
        <v>0</v>
      </c>
      <c r="N62" s="80">
        <f t="shared" si="8"/>
        <v>0</v>
      </c>
      <c r="O62" s="80">
        <f t="shared" si="13"/>
        <v>0</v>
      </c>
      <c r="P62" s="81">
        <f t="shared" si="9"/>
        <v>0</v>
      </c>
      <c r="Q62" s="81">
        <f t="shared" si="14"/>
        <v>0</v>
      </c>
    </row>
    <row r="63" spans="1:17">
      <c r="A63" s="95"/>
      <c r="B63" s="96"/>
      <c r="C63" s="145"/>
      <c r="D63" s="146"/>
      <c r="E63" s="147"/>
      <c r="F63" s="148"/>
      <c r="G63" s="75" t="str">
        <f t="shared" si="15"/>
        <v/>
      </c>
      <c r="H63" s="96"/>
      <c r="I63" s="74" t="str">
        <f t="shared" si="6"/>
        <v/>
      </c>
      <c r="J63" s="75" t="str">
        <f t="shared" si="7"/>
        <v/>
      </c>
      <c r="K63" s="162" t="str">
        <f t="shared" si="11"/>
        <v/>
      </c>
      <c r="L63" s="81" t="str">
        <f t="shared" si="12"/>
        <v/>
      </c>
      <c r="M63" s="81">
        <f t="shared" si="10"/>
        <v>0</v>
      </c>
      <c r="N63" s="80">
        <f t="shared" si="8"/>
        <v>0</v>
      </c>
      <c r="O63" s="80">
        <f t="shared" si="13"/>
        <v>0</v>
      </c>
      <c r="P63" s="81">
        <f t="shared" si="9"/>
        <v>0</v>
      </c>
      <c r="Q63" s="81">
        <f t="shared" si="14"/>
        <v>0</v>
      </c>
    </row>
    <row r="64" spans="1:17">
      <c r="A64" s="95"/>
      <c r="B64" s="96"/>
      <c r="C64" s="145"/>
      <c r="D64" s="146"/>
      <c r="E64" s="147"/>
      <c r="F64" s="148"/>
      <c r="G64" s="75" t="str">
        <f t="shared" si="15"/>
        <v/>
      </c>
      <c r="H64" s="96"/>
      <c r="I64" s="74" t="str">
        <f t="shared" si="6"/>
        <v/>
      </c>
      <c r="J64" s="75" t="str">
        <f t="shared" si="7"/>
        <v/>
      </c>
      <c r="K64" s="162" t="str">
        <f t="shared" si="11"/>
        <v/>
      </c>
      <c r="L64" s="81" t="str">
        <f t="shared" si="12"/>
        <v/>
      </c>
      <c r="M64" s="81">
        <f t="shared" si="10"/>
        <v>0</v>
      </c>
      <c r="N64" s="80">
        <f t="shared" si="8"/>
        <v>0</v>
      </c>
      <c r="O64" s="80">
        <f t="shared" si="13"/>
        <v>0</v>
      </c>
      <c r="P64" s="81">
        <f t="shared" si="9"/>
        <v>0</v>
      </c>
      <c r="Q64" s="81">
        <f t="shared" si="14"/>
        <v>0</v>
      </c>
    </row>
    <row r="65" spans="1:17">
      <c r="A65" s="95"/>
      <c r="B65" s="96"/>
      <c r="C65" s="145"/>
      <c r="D65" s="146"/>
      <c r="E65" s="147"/>
      <c r="F65" s="148"/>
      <c r="G65" s="75" t="str">
        <f t="shared" si="15"/>
        <v/>
      </c>
      <c r="H65" s="96"/>
      <c r="I65" s="74" t="str">
        <f t="shared" si="6"/>
        <v/>
      </c>
      <c r="J65" s="75" t="str">
        <f t="shared" si="7"/>
        <v/>
      </c>
      <c r="K65" s="162" t="str">
        <f t="shared" si="11"/>
        <v/>
      </c>
      <c r="L65" s="81" t="str">
        <f t="shared" si="12"/>
        <v/>
      </c>
      <c r="M65" s="81">
        <f t="shared" si="10"/>
        <v>0</v>
      </c>
      <c r="N65" s="80">
        <f t="shared" si="8"/>
        <v>0</v>
      </c>
      <c r="O65" s="80">
        <f t="shared" si="13"/>
        <v>0</v>
      </c>
      <c r="P65" s="81">
        <f t="shared" si="9"/>
        <v>0</v>
      </c>
      <c r="Q65" s="81">
        <f t="shared" si="14"/>
        <v>0</v>
      </c>
    </row>
    <row r="66" spans="1:17">
      <c r="A66" s="95"/>
      <c r="B66" s="96"/>
      <c r="C66" s="145"/>
      <c r="D66" s="146"/>
      <c r="E66" s="147"/>
      <c r="F66" s="148"/>
      <c r="G66" s="75" t="str">
        <f t="shared" si="15"/>
        <v/>
      </c>
      <c r="H66" s="96"/>
      <c r="I66" s="74" t="str">
        <f t="shared" si="6"/>
        <v/>
      </c>
      <c r="J66" s="75" t="str">
        <f t="shared" si="7"/>
        <v/>
      </c>
      <c r="K66" s="162" t="str">
        <f t="shared" si="11"/>
        <v/>
      </c>
      <c r="L66" s="81" t="str">
        <f t="shared" si="12"/>
        <v/>
      </c>
      <c r="M66" s="81">
        <f t="shared" si="10"/>
        <v>0</v>
      </c>
      <c r="N66" s="80">
        <f t="shared" si="8"/>
        <v>0</v>
      </c>
      <c r="O66" s="80">
        <f t="shared" si="13"/>
        <v>0</v>
      </c>
      <c r="P66" s="81">
        <f t="shared" si="9"/>
        <v>0</v>
      </c>
      <c r="Q66" s="81">
        <f t="shared" si="14"/>
        <v>0</v>
      </c>
    </row>
    <row r="67" spans="1:17">
      <c r="A67" s="95"/>
      <c r="B67" s="96"/>
      <c r="C67" s="145"/>
      <c r="D67" s="146"/>
      <c r="E67" s="147"/>
      <c r="F67" s="148"/>
      <c r="G67" s="75" t="str">
        <f t="shared" ref="G67:G72" si="21">IF($B$4="","",IF(B67*C67&gt;0,+F67/5*$D$5*D67*C67,""))</f>
        <v/>
      </c>
      <c r="H67" s="96"/>
      <c r="I67" s="74" t="str">
        <f t="shared" ref="I67:I72" si="22">IF(B67*C67&gt;0,+B67/C67,"")</f>
        <v/>
      </c>
      <c r="J67" s="75" t="str">
        <f t="shared" ref="J67:J72" si="23">IF(B67*C67&gt;0,+D67*F67,"")</f>
        <v/>
      </c>
      <c r="K67" s="162" t="str">
        <f t="shared" ref="K67:K72" si="24">IF(B67&gt;0,IF(C67&gt;0,+D67*B67,B67)/$D$4*$D$5,"")</f>
        <v/>
      </c>
      <c r="L67" s="81" t="str">
        <f t="shared" ref="L67:L72" si="25">IF(B67&gt;0,IF(C67&gt;0,IF(I67&lt;=3470,$A$80,IF(I67&gt;=4340,$A$82,$A$81)),IF(D67&gt;0,IF(B67/D67&gt;=4340,$A$82,$Q$7),"")),"")</f>
        <v/>
      </c>
      <c r="M67" s="81">
        <f t="shared" ref="M67:M72" si="26">IF(B67&gt;0,IF(C67&gt;0,IF(I67&gt;12350,1,0),IF(D67&gt;0,IF(B67/D67&gt;12350,1,0),0)),0)</f>
        <v>0</v>
      </c>
      <c r="N67" s="80">
        <f t="shared" ref="N67:N72" si="27">IF(E67&gt;D67,1,0)</f>
        <v>0</v>
      </c>
      <c r="O67" s="80">
        <f t="shared" ref="O67:O72" si="28">IF(AND(L67=$A$81,ISBLANK(F67)),1,0)</f>
        <v>0</v>
      </c>
      <c r="P67" s="81">
        <f t="shared" ref="P67:P72" si="29">IF(B67&gt;0,IF(OR(G67="",H67&gt;G67),1,0),0)</f>
        <v>0</v>
      </c>
      <c r="Q67" s="81">
        <f t="shared" ref="Q67:Q72" si="30">IF(AND(B67*MAX(C67:D67)&gt;0,L67&lt;&gt;$A$80,L67&lt;&gt;$A$81,L67&lt;&gt;$A$82),1,0)</f>
        <v>0</v>
      </c>
    </row>
    <row r="68" spans="1:17">
      <c r="A68" s="95"/>
      <c r="B68" s="96"/>
      <c r="C68" s="145"/>
      <c r="D68" s="146"/>
      <c r="E68" s="147"/>
      <c r="F68" s="148"/>
      <c r="G68" s="75" t="str">
        <f t="shared" si="21"/>
        <v/>
      </c>
      <c r="H68" s="96"/>
      <c r="I68" s="74" t="str">
        <f t="shared" si="22"/>
        <v/>
      </c>
      <c r="J68" s="75" t="str">
        <f t="shared" si="23"/>
        <v/>
      </c>
      <c r="K68" s="162" t="str">
        <f t="shared" si="24"/>
        <v/>
      </c>
      <c r="L68" s="81" t="str">
        <f t="shared" si="25"/>
        <v/>
      </c>
      <c r="M68" s="81">
        <f t="shared" si="26"/>
        <v>0</v>
      </c>
      <c r="N68" s="80">
        <f t="shared" si="27"/>
        <v>0</v>
      </c>
      <c r="O68" s="80">
        <f t="shared" si="28"/>
        <v>0</v>
      </c>
      <c r="P68" s="81">
        <f t="shared" si="29"/>
        <v>0</v>
      </c>
      <c r="Q68" s="81">
        <f t="shared" si="30"/>
        <v>0</v>
      </c>
    </row>
    <row r="69" spans="1:17">
      <c r="A69" s="95"/>
      <c r="B69" s="96"/>
      <c r="C69" s="145"/>
      <c r="D69" s="146"/>
      <c r="E69" s="147"/>
      <c r="F69" s="148"/>
      <c r="G69" s="75" t="str">
        <f t="shared" si="21"/>
        <v/>
      </c>
      <c r="H69" s="96"/>
      <c r="I69" s="74" t="str">
        <f t="shared" si="22"/>
        <v/>
      </c>
      <c r="J69" s="75" t="str">
        <f t="shared" si="23"/>
        <v/>
      </c>
      <c r="K69" s="162" t="str">
        <f t="shared" si="24"/>
        <v/>
      </c>
      <c r="L69" s="81" t="str">
        <f t="shared" si="25"/>
        <v/>
      </c>
      <c r="M69" s="81">
        <f t="shared" si="26"/>
        <v>0</v>
      </c>
      <c r="N69" s="80">
        <f t="shared" si="27"/>
        <v>0</v>
      </c>
      <c r="O69" s="80">
        <f t="shared" si="28"/>
        <v>0</v>
      </c>
      <c r="P69" s="81">
        <f t="shared" si="29"/>
        <v>0</v>
      </c>
      <c r="Q69" s="81">
        <f t="shared" si="30"/>
        <v>0</v>
      </c>
    </row>
    <row r="70" spans="1:17">
      <c r="A70" s="95"/>
      <c r="B70" s="96"/>
      <c r="C70" s="145"/>
      <c r="D70" s="146"/>
      <c r="E70" s="147"/>
      <c r="F70" s="148"/>
      <c r="G70" s="75" t="str">
        <f t="shared" si="21"/>
        <v/>
      </c>
      <c r="H70" s="96"/>
      <c r="I70" s="74" t="str">
        <f t="shared" si="22"/>
        <v/>
      </c>
      <c r="J70" s="75" t="str">
        <f t="shared" si="23"/>
        <v/>
      </c>
      <c r="K70" s="162" t="str">
        <f t="shared" si="24"/>
        <v/>
      </c>
      <c r="L70" s="81" t="str">
        <f t="shared" si="25"/>
        <v/>
      </c>
      <c r="M70" s="81">
        <f t="shared" si="26"/>
        <v>0</v>
      </c>
      <c r="N70" s="80">
        <f t="shared" si="27"/>
        <v>0</v>
      </c>
      <c r="O70" s="80">
        <f t="shared" si="28"/>
        <v>0</v>
      </c>
      <c r="P70" s="81">
        <f t="shared" si="29"/>
        <v>0</v>
      </c>
      <c r="Q70" s="81">
        <f t="shared" si="30"/>
        <v>0</v>
      </c>
    </row>
    <row r="71" spans="1:17">
      <c r="A71" s="95"/>
      <c r="B71" s="96"/>
      <c r="C71" s="145"/>
      <c r="D71" s="146"/>
      <c r="E71" s="147"/>
      <c r="F71" s="148"/>
      <c r="G71" s="75" t="str">
        <f t="shared" si="21"/>
        <v/>
      </c>
      <c r="H71" s="96"/>
      <c r="I71" s="74" t="str">
        <f t="shared" si="22"/>
        <v/>
      </c>
      <c r="J71" s="75" t="str">
        <f t="shared" si="23"/>
        <v/>
      </c>
      <c r="K71" s="162" t="str">
        <f t="shared" si="24"/>
        <v/>
      </c>
      <c r="L71" s="81" t="str">
        <f t="shared" si="25"/>
        <v/>
      </c>
      <c r="M71" s="81">
        <f t="shared" si="26"/>
        <v>0</v>
      </c>
      <c r="N71" s="80">
        <f t="shared" si="27"/>
        <v>0</v>
      </c>
      <c r="O71" s="80">
        <f t="shared" si="28"/>
        <v>0</v>
      </c>
      <c r="P71" s="81">
        <f t="shared" si="29"/>
        <v>0</v>
      </c>
      <c r="Q71" s="81">
        <f t="shared" si="30"/>
        <v>0</v>
      </c>
    </row>
    <row r="72" spans="1:17">
      <c r="A72" s="95"/>
      <c r="B72" s="96"/>
      <c r="C72" s="145"/>
      <c r="D72" s="146"/>
      <c r="E72" s="147"/>
      <c r="F72" s="148"/>
      <c r="G72" s="75" t="str">
        <f t="shared" si="21"/>
        <v/>
      </c>
      <c r="H72" s="96"/>
      <c r="I72" s="74" t="str">
        <f t="shared" si="22"/>
        <v/>
      </c>
      <c r="J72" s="75" t="str">
        <f t="shared" si="23"/>
        <v/>
      </c>
      <c r="K72" s="162" t="str">
        <f t="shared" si="24"/>
        <v/>
      </c>
      <c r="L72" s="81" t="str">
        <f t="shared" si="25"/>
        <v/>
      </c>
      <c r="M72" s="81">
        <f t="shared" si="26"/>
        <v>0</v>
      </c>
      <c r="N72" s="80">
        <f t="shared" si="27"/>
        <v>0</v>
      </c>
      <c r="O72" s="80">
        <f t="shared" si="28"/>
        <v>0</v>
      </c>
      <c r="P72" s="81">
        <f t="shared" si="29"/>
        <v>0</v>
      </c>
      <c r="Q72" s="81">
        <f t="shared" si="30"/>
        <v>0</v>
      </c>
    </row>
    <row r="73" spans="1:17">
      <c r="A73" s="95"/>
      <c r="B73" s="96"/>
      <c r="C73" s="145"/>
      <c r="D73" s="146"/>
      <c r="E73" s="147"/>
      <c r="F73" s="148"/>
      <c r="G73" s="75" t="str">
        <f t="shared" si="15"/>
        <v/>
      </c>
      <c r="H73" s="96"/>
      <c r="I73" s="74" t="str">
        <f t="shared" si="6"/>
        <v/>
      </c>
      <c r="J73" s="75" t="str">
        <f t="shared" si="7"/>
        <v/>
      </c>
      <c r="K73" s="162" t="str">
        <f t="shared" ref="K73:K78" si="31">IF(B73&gt;0,IF(C73&gt;0,+D73*B73,B73)/$D$4*$D$5,"")</f>
        <v/>
      </c>
      <c r="L73" s="81" t="str">
        <f t="shared" ref="L73:L78" si="32">IF(B73&gt;0,IF(C73&gt;0,IF(I73&lt;=3470,$A$80,IF(I73&gt;=4340,$A$82,$A$81)),IF(D73&gt;0,IF(B73/D73&gt;=4340,$A$82,$Q$7),"")),"")</f>
        <v/>
      </c>
      <c r="M73" s="81">
        <f t="shared" si="10"/>
        <v>0</v>
      </c>
      <c r="N73" s="80">
        <f t="shared" si="8"/>
        <v>0</v>
      </c>
      <c r="O73" s="80">
        <f t="shared" ref="O73:O78" si="33">IF(AND(L73=$A$81,ISBLANK(F73)),1,0)</f>
        <v>0</v>
      </c>
      <c r="P73" s="81">
        <f t="shared" si="9"/>
        <v>0</v>
      </c>
      <c r="Q73" s="81">
        <f t="shared" ref="Q73:Q78" si="34">IF(AND(B73*MAX(C73:D73)&gt;0,L73&lt;&gt;$A$80,L73&lt;&gt;$A$81,L73&lt;&gt;$A$82),1,0)</f>
        <v>0</v>
      </c>
    </row>
    <row r="74" spans="1:17">
      <c r="A74" s="95"/>
      <c r="B74" s="96"/>
      <c r="C74" s="145"/>
      <c r="D74" s="146"/>
      <c r="E74" s="147"/>
      <c r="F74" s="148"/>
      <c r="G74" s="75" t="str">
        <f t="shared" ref="G74:G78" si="35">IF($B$4="","",IF(B74*C74&gt;0,+F74/5*$D$5*D74*C74,""))</f>
        <v/>
      </c>
      <c r="H74" s="96"/>
      <c r="I74" s="74" t="str">
        <f t="shared" ref="I74:I78" si="36">IF(B74*C74&gt;0,+B74/C74,"")</f>
        <v/>
      </c>
      <c r="J74" s="75" t="str">
        <f t="shared" ref="J74:J78" si="37">IF(B74*C74&gt;0,+D74*F74,"")</f>
        <v/>
      </c>
      <c r="K74" s="162" t="str">
        <f t="shared" si="31"/>
        <v/>
      </c>
      <c r="L74" s="81" t="str">
        <f t="shared" si="32"/>
        <v/>
      </c>
      <c r="M74" s="81">
        <f t="shared" ref="M74:M78" si="38">IF(B74&gt;0,IF(C74&gt;0,IF(I74&gt;12350,1,0),IF(D74&gt;0,IF(B74/D74&gt;12350,1,0),0)),0)</f>
        <v>0</v>
      </c>
      <c r="N74" s="80">
        <f t="shared" ref="N74:N78" si="39">IF(E74&gt;D74,1,0)</f>
        <v>0</v>
      </c>
      <c r="O74" s="80">
        <f t="shared" si="33"/>
        <v>0</v>
      </c>
      <c r="P74" s="81">
        <f t="shared" ref="P74:P78" si="40">IF(B74&gt;0,IF(OR(G74="",H74&gt;G74),1,0),0)</f>
        <v>0</v>
      </c>
      <c r="Q74" s="81">
        <f t="shared" si="34"/>
        <v>0</v>
      </c>
    </row>
    <row r="75" spans="1:17">
      <c r="A75" s="95"/>
      <c r="B75" s="96"/>
      <c r="C75" s="145"/>
      <c r="D75" s="146"/>
      <c r="E75" s="147"/>
      <c r="F75" s="148"/>
      <c r="G75" s="75" t="str">
        <f t="shared" si="35"/>
        <v/>
      </c>
      <c r="H75" s="96"/>
      <c r="I75" s="74" t="str">
        <f t="shared" si="36"/>
        <v/>
      </c>
      <c r="J75" s="75" t="str">
        <f t="shared" si="37"/>
        <v/>
      </c>
      <c r="K75" s="162" t="str">
        <f t="shared" si="31"/>
        <v/>
      </c>
      <c r="L75" s="81" t="str">
        <f t="shared" si="32"/>
        <v/>
      </c>
      <c r="M75" s="81">
        <f t="shared" si="38"/>
        <v>0</v>
      </c>
      <c r="N75" s="80">
        <f t="shared" si="39"/>
        <v>0</v>
      </c>
      <c r="O75" s="80">
        <f t="shared" si="33"/>
        <v>0</v>
      </c>
      <c r="P75" s="81">
        <f t="shared" si="40"/>
        <v>0</v>
      </c>
      <c r="Q75" s="81">
        <f t="shared" si="34"/>
        <v>0</v>
      </c>
    </row>
    <row r="76" spans="1:17">
      <c r="A76" s="95"/>
      <c r="B76" s="96"/>
      <c r="C76" s="145"/>
      <c r="D76" s="146"/>
      <c r="E76" s="147"/>
      <c r="F76" s="148"/>
      <c r="G76" s="75" t="str">
        <f t="shared" si="35"/>
        <v/>
      </c>
      <c r="H76" s="96"/>
      <c r="I76" s="74" t="str">
        <f t="shared" si="36"/>
        <v/>
      </c>
      <c r="J76" s="75" t="str">
        <f t="shared" si="37"/>
        <v/>
      </c>
      <c r="K76" s="162" t="str">
        <f t="shared" si="31"/>
        <v/>
      </c>
      <c r="L76" s="81" t="str">
        <f t="shared" si="32"/>
        <v/>
      </c>
      <c r="M76" s="81">
        <f t="shared" si="38"/>
        <v>0</v>
      </c>
      <c r="N76" s="80">
        <f t="shared" si="39"/>
        <v>0</v>
      </c>
      <c r="O76" s="80">
        <f t="shared" si="33"/>
        <v>0</v>
      </c>
      <c r="P76" s="81">
        <f t="shared" si="40"/>
        <v>0</v>
      </c>
      <c r="Q76" s="81">
        <f t="shared" si="34"/>
        <v>0</v>
      </c>
    </row>
    <row r="77" spans="1:17">
      <c r="A77" s="95"/>
      <c r="B77" s="96"/>
      <c r="C77" s="145"/>
      <c r="D77" s="146"/>
      <c r="E77" s="147"/>
      <c r="F77" s="148"/>
      <c r="G77" s="75" t="str">
        <f t="shared" si="35"/>
        <v/>
      </c>
      <c r="H77" s="96"/>
      <c r="I77" s="74" t="str">
        <f t="shared" si="36"/>
        <v/>
      </c>
      <c r="J77" s="75" t="str">
        <f t="shared" si="37"/>
        <v/>
      </c>
      <c r="K77" s="162" t="str">
        <f t="shared" si="31"/>
        <v/>
      </c>
      <c r="L77" s="81" t="str">
        <f t="shared" si="32"/>
        <v/>
      </c>
      <c r="M77" s="81">
        <f t="shared" si="38"/>
        <v>0</v>
      </c>
      <c r="N77" s="80">
        <f t="shared" si="39"/>
        <v>0</v>
      </c>
      <c r="O77" s="80">
        <f t="shared" si="33"/>
        <v>0</v>
      </c>
      <c r="P77" s="81">
        <f t="shared" si="40"/>
        <v>0</v>
      </c>
      <c r="Q77" s="81">
        <f t="shared" si="34"/>
        <v>0</v>
      </c>
    </row>
    <row r="78" spans="1:17">
      <c r="A78" s="97"/>
      <c r="B78" s="96"/>
      <c r="C78" s="145"/>
      <c r="D78" s="146"/>
      <c r="E78" s="147"/>
      <c r="F78" s="148"/>
      <c r="G78" s="78" t="str">
        <f t="shared" si="35"/>
        <v/>
      </c>
      <c r="H78" s="96"/>
      <c r="I78" s="77" t="str">
        <f t="shared" si="36"/>
        <v/>
      </c>
      <c r="J78" s="78" t="str">
        <f t="shared" si="37"/>
        <v/>
      </c>
      <c r="K78" s="162" t="str">
        <f t="shared" si="31"/>
        <v/>
      </c>
      <c r="L78" s="84" t="str">
        <f t="shared" si="32"/>
        <v/>
      </c>
      <c r="M78" s="81">
        <f t="shared" si="38"/>
        <v>0</v>
      </c>
      <c r="N78" s="80">
        <f t="shared" si="39"/>
        <v>0</v>
      </c>
      <c r="O78" s="80">
        <f t="shared" si="33"/>
        <v>0</v>
      </c>
      <c r="P78" s="81">
        <f t="shared" si="40"/>
        <v>0</v>
      </c>
      <c r="Q78" s="81">
        <f t="shared" si="34"/>
        <v>0</v>
      </c>
    </row>
    <row r="79" spans="1:17" ht="61.5" customHeight="1">
      <c r="A79" s="211" t="s">
        <v>113</v>
      </c>
      <c r="B79" s="106"/>
      <c r="C79" s="107"/>
      <c r="D79" s="205" t="s">
        <v>96</v>
      </c>
      <c r="E79" s="206" t="s">
        <v>97</v>
      </c>
      <c r="F79" s="205" t="s">
        <v>98</v>
      </c>
      <c r="G79" s="205" t="s">
        <v>99</v>
      </c>
      <c r="H79" s="205" t="s">
        <v>100</v>
      </c>
      <c r="I79" s="207"/>
      <c r="J79" s="207"/>
      <c r="K79" s="205" t="s">
        <v>101</v>
      </c>
      <c r="L79" s="107"/>
      <c r="M79" s="124"/>
      <c r="N79" s="123"/>
      <c r="O79" s="123"/>
      <c r="P79" s="124"/>
      <c r="Q79" s="124"/>
    </row>
    <row r="80" spans="1:17">
      <c r="A80" s="98" t="str">
        <f>+'Demande-Décompte'!V23</f>
        <v>a) _x000D_&lt;= 3'470</v>
      </c>
      <c r="B80" s="99"/>
      <c r="C80" s="100"/>
      <c r="D80" s="101">
        <f t="shared" ref="D80:E82" si="41">SUMIF($L$8:$L$78,$A80,D$8:D$78)</f>
        <v>0</v>
      </c>
      <c r="E80" s="101">
        <f t="shared" si="41"/>
        <v>0</v>
      </c>
      <c r="F80" s="102" t="s">
        <v>6</v>
      </c>
      <c r="G80" s="103">
        <f t="shared" ref="G80:H82" si="42">SUMIF($L$8:$L$78,$A80,G$8:G$78)</f>
        <v>0</v>
      </c>
      <c r="H80" s="103">
        <f t="shared" si="42"/>
        <v>0</v>
      </c>
      <c r="I80" s="104"/>
      <c r="J80" s="104"/>
      <c r="K80" s="105">
        <f>SUMIF($L$8:$L$78,$A80,K$8:K$78)</f>
        <v>0</v>
      </c>
      <c r="L80" s="104"/>
      <c r="M80" s="101"/>
      <c r="N80" s="98"/>
      <c r="O80" s="98"/>
      <c r="P80" s="101"/>
      <c r="Q80" s="101"/>
    </row>
    <row r="81" spans="1:17">
      <c r="A81" s="80" t="str">
        <f>'Demande-Décompte'!X23</f>
        <v>b) &gt; 3'470 et &lt; 4'340</v>
      </c>
      <c r="B81" s="76"/>
      <c r="C81" s="93"/>
      <c r="D81" s="81">
        <f t="shared" si="41"/>
        <v>0</v>
      </c>
      <c r="E81" s="81">
        <f t="shared" si="41"/>
        <v>0</v>
      </c>
      <c r="F81" s="74" t="str">
        <f>IF(D81=0,"---",SUMIF($L$8:$L$78,$A81,$J$8:$J$78)/D81)</f>
        <v>---</v>
      </c>
      <c r="G81" s="82">
        <f t="shared" si="42"/>
        <v>0</v>
      </c>
      <c r="H81" s="82">
        <f t="shared" si="42"/>
        <v>0</v>
      </c>
      <c r="I81" s="91"/>
      <c r="J81" s="91"/>
      <c r="K81" s="74">
        <f>SUMIF($L$8:$L$78,$A81,K$8:K$78)</f>
        <v>0</v>
      </c>
      <c r="L81" s="91"/>
      <c r="M81" s="81"/>
      <c r="N81" s="80"/>
      <c r="O81" s="80"/>
      <c r="P81" s="81"/>
      <c r="Q81" s="81"/>
    </row>
    <row r="82" spans="1:17">
      <c r="A82" s="83" t="str">
        <f>'Demande-Décompte'!Z23</f>
        <v>c) _x000D_&gt;= 4'340</v>
      </c>
      <c r="B82" s="79"/>
      <c r="C82" s="94"/>
      <c r="D82" s="84">
        <f t="shared" si="41"/>
        <v>0</v>
      </c>
      <c r="E82" s="84">
        <f t="shared" si="41"/>
        <v>0</v>
      </c>
      <c r="F82" s="85" t="s">
        <v>6</v>
      </c>
      <c r="G82" s="86">
        <f t="shared" si="42"/>
        <v>0</v>
      </c>
      <c r="H82" s="86">
        <f t="shared" si="42"/>
        <v>0</v>
      </c>
      <c r="I82" s="92"/>
      <c r="J82" s="92"/>
      <c r="K82" s="77">
        <f>SUMIF($L$8:$L$78,$A82,K$8:K$78)</f>
        <v>0</v>
      </c>
      <c r="L82" s="92"/>
      <c r="M82" s="84"/>
      <c r="N82" s="83"/>
      <c r="O82" s="83"/>
      <c r="P82" s="84"/>
      <c r="Q82" s="84"/>
    </row>
    <row r="83" spans="1:17">
      <c r="A83" s="87" t="s">
        <v>64</v>
      </c>
      <c r="B83" s="90"/>
      <c r="C83" s="72"/>
      <c r="D83" s="88">
        <f>SUM(D80:D82)</f>
        <v>0</v>
      </c>
      <c r="E83" s="88">
        <f>SUM(E80:E82)</f>
        <v>0</v>
      </c>
      <c r="F83" s="88"/>
      <c r="G83" s="89">
        <f>SUM(G80:G82)</f>
        <v>0</v>
      </c>
      <c r="H83" s="89">
        <f>SUM(H80:H82)</f>
        <v>0</v>
      </c>
      <c r="I83" s="72"/>
      <c r="J83" s="72"/>
      <c r="K83" s="89">
        <f>SUM(K80:K82)</f>
        <v>0</v>
      </c>
      <c r="L83" s="72"/>
      <c r="M83" s="126">
        <f>SUM(M8:M78)</f>
        <v>0</v>
      </c>
      <c r="N83" s="125">
        <f>SUM(N8:N78)</f>
        <v>0</v>
      </c>
      <c r="O83" s="125">
        <f>SUM(O8:O78)</f>
        <v>0</v>
      </c>
      <c r="P83" s="126">
        <f>SUM(P8:P78)</f>
        <v>0</v>
      </c>
      <c r="Q83" s="126">
        <f>SUM(Q8:Q78)</f>
        <v>0</v>
      </c>
    </row>
    <row r="85" spans="1:17" ht="14.25" customHeight="1">
      <c r="A85" s="35" t="s">
        <v>58</v>
      </c>
      <c r="B85" s="35"/>
      <c r="C85" s="35"/>
      <c r="D85" s="305" t="s">
        <v>102</v>
      </c>
      <c r="E85" s="306"/>
      <c r="F85" s="306"/>
    </row>
    <row r="86" spans="1:17" ht="6" customHeight="1">
      <c r="A86" s="36"/>
      <c r="B86" s="36"/>
      <c r="C86" s="36"/>
      <c r="D86" s="36"/>
      <c r="E86" s="36"/>
      <c r="F86" s="37"/>
    </row>
    <row r="87" spans="1:17" ht="14.25" customHeight="1">
      <c r="A87" s="302" t="s">
        <v>1</v>
      </c>
      <c r="B87" s="302"/>
      <c r="C87" s="144"/>
      <c r="D87" s="144"/>
      <c r="E87" s="144"/>
      <c r="F87" s="144"/>
    </row>
    <row r="88" spans="1:17" ht="6" customHeight="1">
      <c r="A88" s="68"/>
      <c r="B88" s="68"/>
      <c r="C88" s="1"/>
      <c r="D88" s="68"/>
      <c r="E88" s="68"/>
      <c r="F88" s="68"/>
    </row>
  </sheetData>
  <sheetProtection password="8E1A" sheet="1" objects="1" scenarios="1" selectLockedCells="1"/>
  <mergeCells count="8">
    <mergeCell ref="M1:Q1"/>
    <mergeCell ref="A87:B87"/>
    <mergeCell ref="A1:L1"/>
    <mergeCell ref="A2:L2"/>
    <mergeCell ref="D3:H3"/>
    <mergeCell ref="D85:F85"/>
    <mergeCell ref="G4:I4"/>
    <mergeCell ref="B6:F6"/>
  </mergeCells>
  <phoneticPr fontId="27" type="noConversion"/>
  <conditionalFormatting sqref="L8:L78">
    <cfRule type="expression" dxfId="19" priority="49">
      <formula>$Q8&gt;0</formula>
    </cfRule>
  </conditionalFormatting>
  <conditionalFormatting sqref="B8:B9 I8:I78 K8:K78 B78">
    <cfRule type="expression" dxfId="18" priority="14">
      <formula>$M8&gt;0</formula>
    </cfRule>
  </conditionalFormatting>
  <conditionalFormatting sqref="D8:E9 D78:E78">
    <cfRule type="expression" dxfId="17" priority="15">
      <formula>$N8&gt;0</formula>
    </cfRule>
  </conditionalFormatting>
  <conditionalFormatting sqref="F8:F9 F78">
    <cfRule type="expression" dxfId="16" priority="16">
      <formula>$O8&gt;0</formula>
    </cfRule>
  </conditionalFormatting>
  <conditionalFormatting sqref="G8:H78">
    <cfRule type="expression" dxfId="15" priority="43">
      <formula>$P8&gt;0</formula>
    </cfRule>
  </conditionalFormatting>
  <conditionalFormatting sqref="B10">
    <cfRule type="expression" dxfId="14" priority="5">
      <formula>$M10&gt;0</formula>
    </cfRule>
  </conditionalFormatting>
  <conditionalFormatting sqref="D10:E10">
    <cfRule type="expression" dxfId="13" priority="6">
      <formula>$N10&gt;0</formula>
    </cfRule>
  </conditionalFormatting>
  <conditionalFormatting sqref="F10">
    <cfRule type="expression" dxfId="12" priority="7">
      <formula>$O10&gt;0</formula>
    </cfRule>
  </conditionalFormatting>
  <conditionalFormatting sqref="B11:B77">
    <cfRule type="expression" dxfId="11" priority="2">
      <formula>$M11&gt;0</formula>
    </cfRule>
  </conditionalFormatting>
  <conditionalFormatting sqref="F11:F77">
    <cfRule type="expression" dxfId="10" priority="4">
      <formula>$O11&gt;0</formula>
    </cfRule>
  </conditionalFormatting>
  <conditionalFormatting sqref="D11:E77">
    <cfRule type="expression" dxfId="9" priority="1">
      <formula>$N11&gt;0</formula>
    </cfRule>
  </conditionalFormatting>
  <printOptions horizontalCentered="1"/>
  <pageMargins left="0.31496062992125984" right="0.31496062992125984" top="0.39370078740157483" bottom="0.39370078740157483" header="0.19685039370078741" footer="0.19685039370078741"/>
  <pageSetup paperSize="9" scale="53" fitToHeight="6" orientation="landscape"/>
  <headerFooter>
    <oddFooter>&amp;RKAE-COVID-19 (V 29.12.2020)</oddFooter>
  </headerFooter>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4"/>
  <sheetViews>
    <sheetView showGridLines="0" zoomScale="85" zoomScaleNormal="85" zoomScalePageLayoutView="85" workbookViewId="0">
      <selection activeCell="L15" sqref="L15"/>
    </sheetView>
  </sheetViews>
  <sheetFormatPr baseColWidth="10" defaultRowHeight="13" outlineLevelRow="1" x14ac:dyDescent="0"/>
  <cols>
    <col min="1" max="1" width="22" customWidth="1"/>
    <col min="2" max="2" width="15.85546875" customWidth="1"/>
    <col min="3" max="3" width="14" customWidth="1"/>
    <col min="4" max="4" width="13.42578125" bestFit="1" customWidth="1"/>
    <col min="5" max="5" width="14.140625" style="69" bestFit="1" customWidth="1"/>
    <col min="6" max="6" width="17.42578125" bestFit="1" customWidth="1"/>
    <col min="7" max="7" width="15.140625" customWidth="1"/>
    <col min="8" max="8" width="15.140625" bestFit="1" customWidth="1"/>
    <col min="9" max="9" width="14.42578125" bestFit="1" customWidth="1"/>
    <col min="10" max="10" width="16.7109375" customWidth="1"/>
    <col min="11" max="11" width="12.7109375" customWidth="1"/>
    <col min="12" max="12" width="20.42578125" bestFit="1" customWidth="1"/>
    <col min="13" max="13" width="7.85546875" hidden="1" customWidth="1"/>
    <col min="14" max="14" width="15.140625" hidden="1" customWidth="1"/>
    <col min="15" max="15" width="14.7109375" hidden="1" customWidth="1"/>
    <col min="16" max="16" width="14" hidden="1" customWidth="1"/>
    <col min="17" max="17" width="9.140625" hidden="1" customWidth="1"/>
  </cols>
  <sheetData>
    <row r="1" spans="1:17" ht="60" customHeight="1">
      <c r="A1" s="309" t="s">
        <v>108</v>
      </c>
      <c r="B1" s="310"/>
      <c r="C1" s="310"/>
      <c r="D1" s="310"/>
      <c r="E1" s="310"/>
      <c r="F1" s="310"/>
      <c r="G1" s="310"/>
      <c r="H1" s="310"/>
      <c r="I1" s="310"/>
      <c r="J1" s="310"/>
      <c r="K1" s="310"/>
      <c r="L1" s="310"/>
      <c r="M1" s="121"/>
      <c r="N1" s="121"/>
      <c r="O1" s="121"/>
      <c r="P1" s="121"/>
      <c r="Q1" s="121"/>
    </row>
    <row r="2" spans="1:17" ht="86.5" customHeight="1">
      <c r="A2" s="247" t="s">
        <v>109</v>
      </c>
      <c r="B2" s="247"/>
      <c r="C2" s="247"/>
      <c r="D2" s="247"/>
      <c r="E2" s="247"/>
      <c r="F2" s="247"/>
      <c r="G2" s="247"/>
      <c r="H2" s="247"/>
      <c r="I2" s="247"/>
      <c r="J2" s="247"/>
      <c r="K2" s="247"/>
      <c r="L2" s="247"/>
    </row>
    <row r="3" spans="1:17" ht="17" customHeight="1">
      <c r="A3" s="167" t="str">
        <f>'Demande-Décompte'!A10</f>
        <v>REE + Sct. No.</v>
      </c>
      <c r="B3" s="168">
        <f>'Demande-Décompte'!B10</f>
        <v>0</v>
      </c>
      <c r="C3" s="169" t="str">
        <f>'Demande-Décompte'!A4</f>
        <v>Entreprise</v>
      </c>
      <c r="D3" s="304">
        <f>'Demande-Décompte'!A5</f>
        <v>0</v>
      </c>
      <c r="E3" s="304"/>
      <c r="F3" s="304"/>
      <c r="G3" s="304"/>
      <c r="H3" s="304"/>
    </row>
    <row r="4" spans="1:17" ht="18" customHeight="1">
      <c r="A4" s="70" t="s">
        <v>66</v>
      </c>
      <c r="B4" s="176">
        <f>IF(ISBLANK('Demande-Décompte'!C16),"",'Demande-Décompte'!C16)</f>
        <v>44166</v>
      </c>
      <c r="C4" s="175" t="s">
        <v>68</v>
      </c>
      <c r="D4" s="73">
        <f>NETWORKDAYS(B4,EDATE(B4,1)-1)</f>
        <v>23</v>
      </c>
      <c r="E4" s="69" t="s">
        <v>85</v>
      </c>
      <c r="G4" s="307" t="str">
        <f>IF(MAX(M24:Q24)&gt;0,"S'il vous plaît vérifier vos informations","")</f>
        <v/>
      </c>
      <c r="H4" s="307"/>
      <c r="I4" s="307"/>
    </row>
    <row r="5" spans="1:17" ht="18" customHeight="1">
      <c r="A5" s="70" t="s">
        <v>67</v>
      </c>
      <c r="B5" s="173" t="str">
        <f>IF(ISBLANK('Demande-Décompte'!C19),"",'Demande-Décompte'!C19)</f>
        <v/>
      </c>
      <c r="C5" s="174" t="str">
        <f>IF(ISBLANK('Demande-Décompte'!E19),"",'Demande-Décompte'!E19)</f>
        <v/>
      </c>
      <c r="D5" s="73">
        <f>IF(AND(B5="",C5=""),+D4,NETWORKDAYS(B5,C5))</f>
        <v>23</v>
      </c>
      <c r="E5" t="s">
        <v>86</v>
      </c>
    </row>
    <row r="6" spans="1:17">
      <c r="B6" s="308" t="str">
        <f>IF(B4="","Veuillez sélectionner le mois dans la feuille «Francais»","")</f>
        <v/>
      </c>
      <c r="C6" s="308"/>
      <c r="D6" s="308"/>
      <c r="E6" s="308"/>
    </row>
    <row r="7" spans="1:17" s="31" customFormat="1" ht="90" customHeight="1">
      <c r="A7" s="164" t="s">
        <v>105</v>
      </c>
      <c r="B7" s="208" t="s">
        <v>110</v>
      </c>
      <c r="C7" s="203" t="s">
        <v>69</v>
      </c>
      <c r="D7" s="208" t="s">
        <v>111</v>
      </c>
      <c r="E7" s="209" t="s">
        <v>112</v>
      </c>
      <c r="F7" s="203" t="s">
        <v>70</v>
      </c>
      <c r="G7" s="203" t="s">
        <v>71</v>
      </c>
      <c r="H7" s="203" t="s">
        <v>72</v>
      </c>
      <c r="I7" s="204" t="s">
        <v>95</v>
      </c>
      <c r="J7" s="204" t="s">
        <v>73</v>
      </c>
      <c r="K7" s="204" t="s">
        <v>74</v>
      </c>
      <c r="L7" s="210" t="s">
        <v>113</v>
      </c>
      <c r="M7" s="110" t="s">
        <v>75</v>
      </c>
      <c r="N7" s="122" t="s">
        <v>87</v>
      </c>
      <c r="O7" s="110" t="s">
        <v>76</v>
      </c>
      <c r="P7" s="110" t="s">
        <v>77</v>
      </c>
      <c r="Q7" s="110" t="s">
        <v>78</v>
      </c>
    </row>
    <row r="8" spans="1:17" ht="27" customHeight="1">
      <c r="A8" s="196" t="s">
        <v>79</v>
      </c>
      <c r="B8" s="198">
        <v>50000</v>
      </c>
      <c r="C8" s="165"/>
      <c r="D8" s="199">
        <v>10</v>
      </c>
      <c r="E8" s="200">
        <v>10</v>
      </c>
      <c r="F8" s="166"/>
      <c r="G8" s="198">
        <v>1840</v>
      </c>
      <c r="H8" s="198">
        <v>920</v>
      </c>
      <c r="I8" s="160" t="str">
        <f>IF(B8*C8&gt;0,+B8/C8,"")</f>
        <v/>
      </c>
      <c r="J8" s="161" t="str">
        <f>IF(B8*C8&gt;0,+D8*F8,"")</f>
        <v/>
      </c>
      <c r="K8" s="162">
        <f t="shared" ref="K8" si="0">IF(B8&gt;0,IF(C8&gt;0,+D8*B8,B8)/$D$4*$D$5,"")</f>
        <v>50000</v>
      </c>
      <c r="L8" s="81" t="str">
        <f t="shared" ref="L8:L24" si="1">IF(B8&gt;0,IF(C8&gt;0,IF(I8&lt;=3470,$A$26,IF(I8&gt;=4340,$A$28,$A$27)),IF(D8&gt;0,IF(B8/D8&gt;=4340,$A$28,$Q$7),"")),"")</f>
        <v>c) _x000D_&gt;= 4'340</v>
      </c>
      <c r="M8" s="81">
        <f t="shared" ref="M8:M15" si="2">IF(B8&gt;0,IF(C8&gt;0,IF(I8&gt;12350,1,0),IF(D8&gt;0,IF(B8/D8&gt;12350,1,0),0)),0)</f>
        <v>0</v>
      </c>
      <c r="N8" s="80">
        <f>IF(E8&gt;D8,1,0)</f>
        <v>0</v>
      </c>
      <c r="O8" s="80">
        <f t="shared" ref="O8:O24" si="3">IF(AND(L8=$A$27,ISBLANK(F8)),1,0)</f>
        <v>0</v>
      </c>
      <c r="P8" s="81">
        <f>IF(B8&gt;0,IF(OR(G8="",H8&gt;G8),1,0),0)</f>
        <v>0</v>
      </c>
      <c r="Q8" s="81">
        <f t="shared" ref="Q8:Q24" si="4">IF(AND(B8*MAX(C8:D8)&gt;0,L8&lt;&gt;$A$26,L8&lt;&gt;$A$27,L8&lt;&gt;$A$28),1,0)</f>
        <v>0</v>
      </c>
    </row>
    <row r="9" spans="1:17">
      <c r="A9" s="177"/>
      <c r="B9" s="178"/>
      <c r="C9" s="179"/>
      <c r="D9" s="180"/>
      <c r="E9" s="181"/>
      <c r="F9" s="182"/>
      <c r="G9" s="75" t="str">
        <f t="shared" ref="G9:G18" si="5">IF($B$4="","",IF(B9*C9&gt;0,+F9/5*$D$4*D9*C9,""))</f>
        <v/>
      </c>
      <c r="H9" s="178"/>
      <c r="I9" s="74" t="str">
        <f t="shared" ref="I9:I18" si="6">IF(B9*C9&gt;0,+B9/C9,"")</f>
        <v/>
      </c>
      <c r="J9" s="75" t="str">
        <f t="shared" ref="J9:J18" si="7">IF(B9*C9&gt;0,+D9*F9,"")</f>
        <v/>
      </c>
      <c r="K9" s="75" t="str">
        <f t="shared" ref="K9:K18" si="8">IF(B9&gt;0,IF(C9&gt;0,+D9*B9,B9)/$D$4*$D$5,"")</f>
        <v/>
      </c>
      <c r="L9" s="81" t="str">
        <f t="shared" si="1"/>
        <v/>
      </c>
      <c r="M9" s="81">
        <f t="shared" si="2"/>
        <v>0</v>
      </c>
      <c r="N9" s="80">
        <f t="shared" ref="N9:N18" si="9">IF(E9&gt;D9,1,0)</f>
        <v>0</v>
      </c>
      <c r="O9" s="80">
        <f t="shared" si="3"/>
        <v>0</v>
      </c>
      <c r="P9" s="81">
        <f t="shared" ref="P9:P18" si="10">IF(B9&gt;0,IF(OR(G9="",H9&gt;G9),1,0),0)</f>
        <v>0</v>
      </c>
      <c r="Q9" s="81">
        <f t="shared" si="4"/>
        <v>0</v>
      </c>
    </row>
    <row r="10" spans="1:17">
      <c r="A10" s="177" t="s">
        <v>80</v>
      </c>
      <c r="B10" s="178">
        <v>4500</v>
      </c>
      <c r="C10" s="179">
        <v>0.5</v>
      </c>
      <c r="D10" s="180">
        <v>1</v>
      </c>
      <c r="E10" s="181">
        <v>1</v>
      </c>
      <c r="F10" s="182">
        <v>42</v>
      </c>
      <c r="G10" s="75">
        <f t="shared" si="5"/>
        <v>96.600000000000009</v>
      </c>
      <c r="H10" s="178">
        <v>38.5</v>
      </c>
      <c r="I10" s="74">
        <f t="shared" si="6"/>
        <v>9000</v>
      </c>
      <c r="J10" s="75">
        <f t="shared" si="7"/>
        <v>42</v>
      </c>
      <c r="K10" s="75">
        <f t="shared" si="8"/>
        <v>4500</v>
      </c>
      <c r="L10" s="81" t="str">
        <f t="shared" si="1"/>
        <v>c) _x000D_&gt;= 4'340</v>
      </c>
      <c r="M10" s="81">
        <f t="shared" si="2"/>
        <v>0</v>
      </c>
      <c r="N10" s="80">
        <f t="shared" si="9"/>
        <v>0</v>
      </c>
      <c r="O10" s="80">
        <f t="shared" si="3"/>
        <v>0</v>
      </c>
      <c r="P10" s="81">
        <f t="shared" si="10"/>
        <v>0</v>
      </c>
      <c r="Q10" s="81">
        <f t="shared" si="4"/>
        <v>0</v>
      </c>
    </row>
    <row r="11" spans="1:17">
      <c r="A11" s="177" t="s">
        <v>81</v>
      </c>
      <c r="B11" s="178">
        <v>2000</v>
      </c>
      <c r="C11" s="179">
        <v>0.5</v>
      </c>
      <c r="D11" s="180">
        <v>1</v>
      </c>
      <c r="E11" s="181">
        <v>1</v>
      </c>
      <c r="F11" s="182">
        <v>40</v>
      </c>
      <c r="G11" s="75">
        <f t="shared" si="5"/>
        <v>92</v>
      </c>
      <c r="H11" s="178">
        <v>40</v>
      </c>
      <c r="I11" s="74">
        <f t="shared" si="6"/>
        <v>4000</v>
      </c>
      <c r="J11" s="75">
        <f t="shared" si="7"/>
        <v>40</v>
      </c>
      <c r="K11" s="75">
        <f t="shared" si="8"/>
        <v>2000</v>
      </c>
      <c r="L11" s="81" t="str">
        <f t="shared" si="1"/>
        <v>b) &gt; 3'470 et &lt; 4'340</v>
      </c>
      <c r="M11" s="81">
        <f t="shared" si="2"/>
        <v>0</v>
      </c>
      <c r="N11" s="80">
        <f t="shared" si="9"/>
        <v>0</v>
      </c>
      <c r="O11" s="80">
        <f t="shared" si="3"/>
        <v>0</v>
      </c>
      <c r="P11" s="81">
        <f t="shared" si="10"/>
        <v>0</v>
      </c>
      <c r="Q11" s="81">
        <f t="shared" si="4"/>
        <v>0</v>
      </c>
    </row>
    <row r="12" spans="1:17">
      <c r="A12" s="177" t="s">
        <v>9</v>
      </c>
      <c r="B12" s="178">
        <v>1420</v>
      </c>
      <c r="C12" s="179">
        <v>0.4</v>
      </c>
      <c r="D12" s="180">
        <v>2</v>
      </c>
      <c r="E12" s="181">
        <v>2</v>
      </c>
      <c r="F12" s="182">
        <v>40</v>
      </c>
      <c r="G12" s="75">
        <f t="shared" si="5"/>
        <v>147.20000000000002</v>
      </c>
      <c r="H12" s="178">
        <v>60</v>
      </c>
      <c r="I12" s="74">
        <f t="shared" si="6"/>
        <v>3550</v>
      </c>
      <c r="J12" s="75">
        <f t="shared" si="7"/>
        <v>80</v>
      </c>
      <c r="K12" s="75">
        <f t="shared" si="8"/>
        <v>2840</v>
      </c>
      <c r="L12" s="81" t="str">
        <f t="shared" si="1"/>
        <v>b) &gt; 3'470 et &lt; 4'340</v>
      </c>
      <c r="M12" s="81">
        <f t="shared" si="2"/>
        <v>0</v>
      </c>
      <c r="N12" s="80">
        <f t="shared" si="9"/>
        <v>0</v>
      </c>
      <c r="O12" s="80">
        <f t="shared" si="3"/>
        <v>0</v>
      </c>
      <c r="P12" s="81">
        <f t="shared" si="10"/>
        <v>0</v>
      </c>
      <c r="Q12" s="81">
        <f t="shared" si="4"/>
        <v>0</v>
      </c>
    </row>
    <row r="13" spans="1:17">
      <c r="A13" s="177" t="s">
        <v>10</v>
      </c>
      <c r="B13" s="178">
        <v>2130</v>
      </c>
      <c r="C13" s="179">
        <v>0.6</v>
      </c>
      <c r="D13" s="180">
        <v>2</v>
      </c>
      <c r="E13" s="181">
        <v>2</v>
      </c>
      <c r="F13" s="182">
        <v>40</v>
      </c>
      <c r="G13" s="75">
        <f t="shared" si="5"/>
        <v>220.79999999999998</v>
      </c>
      <c r="H13" s="178">
        <v>100</v>
      </c>
      <c r="I13" s="74">
        <f t="shared" si="6"/>
        <v>3550</v>
      </c>
      <c r="J13" s="75">
        <f t="shared" si="7"/>
        <v>80</v>
      </c>
      <c r="K13" s="75">
        <f t="shared" si="8"/>
        <v>4260</v>
      </c>
      <c r="L13" s="81" t="str">
        <f t="shared" si="1"/>
        <v>b) &gt; 3'470 et &lt; 4'340</v>
      </c>
      <c r="M13" s="81">
        <f t="shared" si="2"/>
        <v>0</v>
      </c>
      <c r="N13" s="80">
        <f t="shared" si="9"/>
        <v>0</v>
      </c>
      <c r="O13" s="80">
        <f t="shared" si="3"/>
        <v>0</v>
      </c>
      <c r="P13" s="81">
        <f t="shared" si="10"/>
        <v>0</v>
      </c>
      <c r="Q13" s="81">
        <f t="shared" si="4"/>
        <v>0</v>
      </c>
    </row>
    <row r="14" spans="1:17">
      <c r="A14" s="177" t="s">
        <v>5</v>
      </c>
      <c r="B14" s="178">
        <v>2780</v>
      </c>
      <c r="C14" s="179">
        <v>1</v>
      </c>
      <c r="D14" s="180">
        <v>6</v>
      </c>
      <c r="E14" s="181">
        <v>4</v>
      </c>
      <c r="F14" s="182">
        <v>40</v>
      </c>
      <c r="G14" s="75">
        <f t="shared" si="5"/>
        <v>1104</v>
      </c>
      <c r="H14" s="178">
        <v>368</v>
      </c>
      <c r="I14" s="74">
        <f t="shared" si="6"/>
        <v>2780</v>
      </c>
      <c r="J14" s="75">
        <f t="shared" si="7"/>
        <v>240</v>
      </c>
      <c r="K14" s="75">
        <f t="shared" si="8"/>
        <v>16680</v>
      </c>
      <c r="L14" s="81" t="str">
        <f t="shared" si="1"/>
        <v>a) _x000D_&lt;= 3'470</v>
      </c>
      <c r="M14" s="81">
        <f t="shared" si="2"/>
        <v>0</v>
      </c>
      <c r="N14" s="80">
        <f t="shared" si="9"/>
        <v>0</v>
      </c>
      <c r="O14" s="80">
        <f t="shared" si="3"/>
        <v>0</v>
      </c>
      <c r="P14" s="81">
        <f t="shared" si="10"/>
        <v>0</v>
      </c>
      <c r="Q14" s="81">
        <f t="shared" si="4"/>
        <v>0</v>
      </c>
    </row>
    <row r="15" spans="1:17">
      <c r="A15" s="177" t="s">
        <v>82</v>
      </c>
      <c r="B15" s="178">
        <v>3000</v>
      </c>
      <c r="C15" s="179">
        <v>1</v>
      </c>
      <c r="D15" s="180">
        <v>2</v>
      </c>
      <c r="E15" s="181">
        <v>1</v>
      </c>
      <c r="F15" s="182">
        <v>45</v>
      </c>
      <c r="G15" s="75">
        <f t="shared" si="5"/>
        <v>414</v>
      </c>
      <c r="H15" s="178">
        <v>31</v>
      </c>
      <c r="I15" s="74">
        <f t="shared" si="6"/>
        <v>3000</v>
      </c>
      <c r="J15" s="75">
        <f t="shared" si="7"/>
        <v>90</v>
      </c>
      <c r="K15" s="75">
        <f t="shared" si="8"/>
        <v>6000</v>
      </c>
      <c r="L15" s="81" t="str">
        <f t="shared" si="1"/>
        <v>a) _x000D_&lt;= 3'470</v>
      </c>
      <c r="M15" s="81">
        <f t="shared" si="2"/>
        <v>0</v>
      </c>
      <c r="N15" s="80">
        <f t="shared" si="9"/>
        <v>0</v>
      </c>
      <c r="O15" s="80">
        <f t="shared" si="3"/>
        <v>0</v>
      </c>
      <c r="P15" s="81">
        <f t="shared" si="10"/>
        <v>0</v>
      </c>
      <c r="Q15" s="81">
        <f t="shared" si="4"/>
        <v>0</v>
      </c>
    </row>
    <row r="16" spans="1:17">
      <c r="A16" s="177"/>
      <c r="B16" s="178"/>
      <c r="C16" s="179"/>
      <c r="D16" s="180"/>
      <c r="E16" s="181"/>
      <c r="F16" s="182"/>
      <c r="G16" s="75" t="str">
        <f t="shared" si="5"/>
        <v/>
      </c>
      <c r="H16" s="178"/>
      <c r="I16" s="74" t="str">
        <f t="shared" si="6"/>
        <v/>
      </c>
      <c r="J16" s="75" t="str">
        <f t="shared" si="7"/>
        <v/>
      </c>
      <c r="K16" s="75" t="str">
        <f t="shared" si="8"/>
        <v/>
      </c>
      <c r="L16" s="81" t="str">
        <f t="shared" si="1"/>
        <v/>
      </c>
      <c r="M16" s="81">
        <f>IF(B16&gt;0,IF(C16&gt;0,IF(I16&gt;12350,1,0),IF(D16&gt;0,IF(B16/D16&gt;12350,1,0),0)),0)</f>
        <v>0</v>
      </c>
      <c r="N16" s="80">
        <f t="shared" si="9"/>
        <v>0</v>
      </c>
      <c r="O16" s="80">
        <f t="shared" si="3"/>
        <v>0</v>
      </c>
      <c r="P16" s="81">
        <f t="shared" si="10"/>
        <v>0</v>
      </c>
      <c r="Q16" s="81">
        <f t="shared" si="4"/>
        <v>0</v>
      </c>
    </row>
    <row r="17" spans="1:17">
      <c r="A17" s="177"/>
      <c r="B17" s="178"/>
      <c r="C17" s="179"/>
      <c r="D17" s="180"/>
      <c r="E17" s="181"/>
      <c r="F17" s="182"/>
      <c r="G17" s="75" t="str">
        <f t="shared" si="5"/>
        <v/>
      </c>
      <c r="H17" s="178"/>
      <c r="I17" s="74" t="str">
        <f t="shared" si="6"/>
        <v/>
      </c>
      <c r="J17" s="75" t="str">
        <f t="shared" si="7"/>
        <v/>
      </c>
      <c r="K17" s="75" t="str">
        <f t="shared" si="8"/>
        <v/>
      </c>
      <c r="L17" s="81" t="str">
        <f t="shared" si="1"/>
        <v/>
      </c>
      <c r="M17" s="81">
        <f t="shared" ref="M17:M22" si="11">IF(B17&gt;0,IF(C17&gt;0,IF(I17&gt;12350,1,0),IF(D17&gt;0,IF(B17/D17&gt;12350,1,0),0)),0)</f>
        <v>0</v>
      </c>
      <c r="N17" s="80">
        <f t="shared" si="9"/>
        <v>0</v>
      </c>
      <c r="O17" s="80">
        <f t="shared" si="3"/>
        <v>0</v>
      </c>
      <c r="P17" s="81">
        <f t="shared" si="10"/>
        <v>0</v>
      </c>
      <c r="Q17" s="81">
        <f t="shared" si="4"/>
        <v>0</v>
      </c>
    </row>
    <row r="18" spans="1:17" outlineLevel="1">
      <c r="A18" s="177"/>
      <c r="B18" s="178"/>
      <c r="C18" s="179"/>
      <c r="D18" s="180"/>
      <c r="E18" s="181"/>
      <c r="F18" s="182"/>
      <c r="G18" s="75" t="str">
        <f t="shared" si="5"/>
        <v/>
      </c>
      <c r="H18" s="178"/>
      <c r="I18" s="74" t="str">
        <f t="shared" si="6"/>
        <v/>
      </c>
      <c r="J18" s="75" t="str">
        <f t="shared" si="7"/>
        <v/>
      </c>
      <c r="K18" s="75" t="str">
        <f t="shared" si="8"/>
        <v/>
      </c>
      <c r="L18" s="81" t="str">
        <f t="shared" si="1"/>
        <v/>
      </c>
      <c r="M18" s="81">
        <f t="shared" si="11"/>
        <v>0</v>
      </c>
      <c r="N18" s="80">
        <f t="shared" si="9"/>
        <v>0</v>
      </c>
      <c r="O18" s="80">
        <f t="shared" si="3"/>
        <v>0</v>
      </c>
      <c r="P18" s="81">
        <f t="shared" si="10"/>
        <v>0</v>
      </c>
      <c r="Q18" s="81">
        <f t="shared" si="4"/>
        <v>0</v>
      </c>
    </row>
    <row r="19" spans="1:17" outlineLevel="1">
      <c r="A19" s="177"/>
      <c r="B19" s="178"/>
      <c r="C19" s="179"/>
      <c r="D19" s="180"/>
      <c r="E19" s="181"/>
      <c r="F19" s="182"/>
      <c r="G19" s="75" t="str">
        <f t="shared" ref="G19:G24" si="12">IF($B$4="","",IF(B19*C19&gt;0,+F19/5*$D$4*D19*C19,""))</f>
        <v/>
      </c>
      <c r="H19" s="178"/>
      <c r="I19" s="74" t="str">
        <f t="shared" ref="I19:I24" si="13">IF(B19*C19&gt;0,+B19/C19,"")</f>
        <v/>
      </c>
      <c r="J19" s="75" t="str">
        <f t="shared" ref="J19:J24" si="14">IF(B19*C19&gt;0,+D19*F19,"")</f>
        <v/>
      </c>
      <c r="K19" s="75" t="str">
        <f t="shared" ref="K19:K24" si="15">IF(B19&gt;0,IF(C19&gt;0,+D19*B19,B19)/$D$4*$D$5,"")</f>
        <v/>
      </c>
      <c r="L19" s="81" t="str">
        <f t="shared" si="1"/>
        <v/>
      </c>
      <c r="M19" s="81">
        <f t="shared" si="11"/>
        <v>0</v>
      </c>
      <c r="N19" s="80">
        <f t="shared" ref="N19:N24" si="16">IF(E19&gt;D19,1,0)</f>
        <v>0</v>
      </c>
      <c r="O19" s="80">
        <f t="shared" si="3"/>
        <v>0</v>
      </c>
      <c r="P19" s="81">
        <f t="shared" ref="P19:P24" si="17">IF(B19&gt;0,IF(OR(G19="",H19&gt;G19),1,0),0)</f>
        <v>0</v>
      </c>
      <c r="Q19" s="81">
        <f t="shared" si="4"/>
        <v>0</v>
      </c>
    </row>
    <row r="20" spans="1:17" outlineLevel="1">
      <c r="A20" s="177"/>
      <c r="B20" s="178"/>
      <c r="C20" s="179"/>
      <c r="D20" s="180"/>
      <c r="E20" s="181"/>
      <c r="F20" s="182"/>
      <c r="G20" s="75" t="str">
        <f t="shared" si="12"/>
        <v/>
      </c>
      <c r="H20" s="178"/>
      <c r="I20" s="74" t="str">
        <f t="shared" si="13"/>
        <v/>
      </c>
      <c r="J20" s="75" t="str">
        <f t="shared" si="14"/>
        <v/>
      </c>
      <c r="K20" s="75" t="str">
        <f t="shared" si="15"/>
        <v/>
      </c>
      <c r="L20" s="81" t="str">
        <f t="shared" si="1"/>
        <v/>
      </c>
      <c r="M20" s="81">
        <f t="shared" si="11"/>
        <v>0</v>
      </c>
      <c r="N20" s="80">
        <f t="shared" si="16"/>
        <v>0</v>
      </c>
      <c r="O20" s="80">
        <f t="shared" si="3"/>
        <v>0</v>
      </c>
      <c r="P20" s="81">
        <f t="shared" si="17"/>
        <v>0</v>
      </c>
      <c r="Q20" s="81">
        <f t="shared" si="4"/>
        <v>0</v>
      </c>
    </row>
    <row r="21" spans="1:17" outlineLevel="1">
      <c r="A21" s="177"/>
      <c r="B21" s="178"/>
      <c r="C21" s="179"/>
      <c r="D21" s="180"/>
      <c r="E21" s="181"/>
      <c r="F21" s="182"/>
      <c r="G21" s="75" t="str">
        <f t="shared" si="12"/>
        <v/>
      </c>
      <c r="H21" s="178"/>
      <c r="I21" s="74" t="str">
        <f t="shared" si="13"/>
        <v/>
      </c>
      <c r="J21" s="75" t="str">
        <f t="shared" si="14"/>
        <v/>
      </c>
      <c r="K21" s="75" t="str">
        <f t="shared" si="15"/>
        <v/>
      </c>
      <c r="L21" s="81" t="str">
        <f t="shared" si="1"/>
        <v/>
      </c>
      <c r="M21" s="81">
        <f t="shared" si="11"/>
        <v>0</v>
      </c>
      <c r="N21" s="80">
        <f t="shared" si="16"/>
        <v>0</v>
      </c>
      <c r="O21" s="80">
        <f t="shared" si="3"/>
        <v>0</v>
      </c>
      <c r="P21" s="81">
        <f t="shared" si="17"/>
        <v>0</v>
      </c>
      <c r="Q21" s="81">
        <f t="shared" si="4"/>
        <v>0</v>
      </c>
    </row>
    <row r="22" spans="1:17" outlineLevel="1">
      <c r="A22" s="177"/>
      <c r="B22" s="178"/>
      <c r="C22" s="179"/>
      <c r="D22" s="180"/>
      <c r="E22" s="181"/>
      <c r="F22" s="182"/>
      <c r="G22" s="75" t="str">
        <f t="shared" si="12"/>
        <v/>
      </c>
      <c r="H22" s="178"/>
      <c r="I22" s="74" t="str">
        <f t="shared" si="13"/>
        <v/>
      </c>
      <c r="J22" s="75" t="str">
        <f t="shared" si="14"/>
        <v/>
      </c>
      <c r="K22" s="75" t="str">
        <f t="shared" si="15"/>
        <v/>
      </c>
      <c r="L22" s="81" t="str">
        <f t="shared" si="1"/>
        <v/>
      </c>
      <c r="M22" s="81">
        <f t="shared" si="11"/>
        <v>0</v>
      </c>
      <c r="N22" s="80">
        <f t="shared" si="16"/>
        <v>0</v>
      </c>
      <c r="O22" s="80">
        <f t="shared" si="3"/>
        <v>0</v>
      </c>
      <c r="P22" s="81">
        <f t="shared" si="17"/>
        <v>0</v>
      </c>
      <c r="Q22" s="81">
        <f t="shared" si="4"/>
        <v>0</v>
      </c>
    </row>
    <row r="23" spans="1:17" outlineLevel="1">
      <c r="A23" s="177"/>
      <c r="B23" s="178"/>
      <c r="C23" s="179"/>
      <c r="D23" s="180"/>
      <c r="E23" s="181"/>
      <c r="F23" s="182"/>
      <c r="G23" s="75" t="str">
        <f t="shared" si="12"/>
        <v/>
      </c>
      <c r="H23" s="178"/>
      <c r="I23" s="74" t="str">
        <f t="shared" si="13"/>
        <v/>
      </c>
      <c r="J23" s="75" t="str">
        <f t="shared" si="14"/>
        <v/>
      </c>
      <c r="K23" s="75" t="str">
        <f t="shared" si="15"/>
        <v/>
      </c>
      <c r="L23" s="81" t="str">
        <f t="shared" si="1"/>
        <v/>
      </c>
      <c r="M23" s="81">
        <f t="shared" ref="M23:M24" si="18">IF(B23&gt;0,IF(C23&gt;0,IF(I23&gt;12350,1,0),IF(D23&gt;0,IF(B23/D23&gt;12350,1,0),0)),0)</f>
        <v>0</v>
      </c>
      <c r="N23" s="80">
        <f t="shared" si="16"/>
        <v>0</v>
      </c>
      <c r="O23" s="80">
        <f t="shared" si="3"/>
        <v>0</v>
      </c>
      <c r="P23" s="81">
        <f t="shared" si="17"/>
        <v>0</v>
      </c>
      <c r="Q23" s="81">
        <f t="shared" si="4"/>
        <v>0</v>
      </c>
    </row>
    <row r="24" spans="1:17" outlineLevel="1">
      <c r="A24" s="183"/>
      <c r="B24" s="178"/>
      <c r="C24" s="179"/>
      <c r="D24" s="180"/>
      <c r="E24" s="181"/>
      <c r="F24" s="182"/>
      <c r="G24" s="78" t="str">
        <f t="shared" si="12"/>
        <v/>
      </c>
      <c r="H24" s="178"/>
      <c r="I24" s="77" t="str">
        <f t="shared" si="13"/>
        <v/>
      </c>
      <c r="J24" s="78" t="str">
        <f t="shared" si="14"/>
        <v/>
      </c>
      <c r="K24" s="75" t="str">
        <f t="shared" si="15"/>
        <v/>
      </c>
      <c r="L24" s="84" t="str">
        <f t="shared" si="1"/>
        <v/>
      </c>
      <c r="M24" s="81">
        <f t="shared" si="18"/>
        <v>0</v>
      </c>
      <c r="N24" s="80">
        <f t="shared" si="16"/>
        <v>0</v>
      </c>
      <c r="O24" s="80">
        <f t="shared" si="3"/>
        <v>0</v>
      </c>
      <c r="P24" s="81">
        <f t="shared" si="17"/>
        <v>0</v>
      </c>
      <c r="Q24" s="81">
        <f t="shared" si="4"/>
        <v>0</v>
      </c>
    </row>
    <row r="25" spans="1:17" ht="61.5" customHeight="1">
      <c r="A25" s="211" t="s">
        <v>113</v>
      </c>
      <c r="B25" s="106"/>
      <c r="C25" s="107"/>
      <c r="D25" s="205" t="s">
        <v>96</v>
      </c>
      <c r="E25" s="206" t="s">
        <v>97</v>
      </c>
      <c r="F25" s="205" t="s">
        <v>98</v>
      </c>
      <c r="G25" s="205" t="s">
        <v>99</v>
      </c>
      <c r="H25" s="205" t="s">
        <v>100</v>
      </c>
      <c r="I25" s="207"/>
      <c r="J25" s="207"/>
      <c r="K25" s="205" t="s">
        <v>101</v>
      </c>
      <c r="L25" s="107"/>
      <c r="M25" s="124"/>
      <c r="N25" s="123"/>
      <c r="O25" s="123"/>
      <c r="P25" s="124"/>
      <c r="Q25" s="124"/>
    </row>
    <row r="26" spans="1:17">
      <c r="A26" s="98" t="str">
        <f>+'Demande-Décompte'!V23</f>
        <v>a) _x000D_&lt;= 3'470</v>
      </c>
      <c r="B26" s="99"/>
      <c r="C26" s="100"/>
      <c r="D26" s="101">
        <f t="shared" ref="D26:E28" si="19">SUMIF($L$8:$L$24,$A26,D$8:D$24)</f>
        <v>8</v>
      </c>
      <c r="E26" s="101">
        <f t="shared" si="19"/>
        <v>5</v>
      </c>
      <c r="F26" s="102" t="s">
        <v>6</v>
      </c>
      <c r="G26" s="103">
        <f t="shared" ref="G26:H28" si="20">SUMIF($L$8:$L$24,$A26,G$8:G$24)</f>
        <v>1518</v>
      </c>
      <c r="H26" s="103">
        <f t="shared" si="20"/>
        <v>399</v>
      </c>
      <c r="I26" s="104"/>
      <c r="J26" s="104"/>
      <c r="K26" s="105">
        <f>SUMIF($L$8:$L$24,$A26,K$8:K$24)</f>
        <v>22680</v>
      </c>
      <c r="L26" s="104"/>
      <c r="M26" s="101"/>
      <c r="N26" s="98"/>
      <c r="O26" s="98"/>
      <c r="P26" s="101"/>
      <c r="Q26" s="101"/>
    </row>
    <row r="27" spans="1:17">
      <c r="A27" s="80" t="str">
        <f>+'Demande-Décompte'!X23</f>
        <v>b) &gt; 3'470 et &lt; 4'340</v>
      </c>
      <c r="B27" s="76"/>
      <c r="C27" s="93"/>
      <c r="D27" s="81">
        <f t="shared" si="19"/>
        <v>5</v>
      </c>
      <c r="E27" s="81">
        <f t="shared" si="19"/>
        <v>5</v>
      </c>
      <c r="F27" s="74">
        <f>IF(D27=0,"---",SUMIF($L$8:$L$24,$A27,$J$8:$J$24)/D27)</f>
        <v>40</v>
      </c>
      <c r="G27" s="82">
        <f t="shared" si="20"/>
        <v>460</v>
      </c>
      <c r="H27" s="82">
        <f t="shared" si="20"/>
        <v>200</v>
      </c>
      <c r="I27" s="91"/>
      <c r="J27" s="91"/>
      <c r="K27" s="74">
        <f>SUMIF($L$8:$L$24,$A27,K$8:K$24)</f>
        <v>9100</v>
      </c>
      <c r="L27" s="91"/>
      <c r="M27" s="81"/>
      <c r="N27" s="80"/>
      <c r="O27" s="80"/>
      <c r="P27" s="81"/>
      <c r="Q27" s="81"/>
    </row>
    <row r="28" spans="1:17">
      <c r="A28" s="83" t="str">
        <f>+'Demande-Décompte'!Z23</f>
        <v>c) _x000D_&gt;= 4'340</v>
      </c>
      <c r="B28" s="79"/>
      <c r="C28" s="94"/>
      <c r="D28" s="84">
        <f t="shared" si="19"/>
        <v>11</v>
      </c>
      <c r="E28" s="84">
        <f t="shared" si="19"/>
        <v>11</v>
      </c>
      <c r="F28" s="85" t="s">
        <v>6</v>
      </c>
      <c r="G28" s="86">
        <f t="shared" si="20"/>
        <v>1936.6</v>
      </c>
      <c r="H28" s="86">
        <f t="shared" si="20"/>
        <v>958.5</v>
      </c>
      <c r="I28" s="92"/>
      <c r="J28" s="92"/>
      <c r="K28" s="77">
        <f>SUMIF($L$8:$L$24,$A28,K$8:K$24)</f>
        <v>54500</v>
      </c>
      <c r="L28" s="92"/>
      <c r="M28" s="84"/>
      <c r="N28" s="83"/>
      <c r="O28" s="83"/>
      <c r="P28" s="84"/>
      <c r="Q28" s="84"/>
    </row>
    <row r="29" spans="1:17">
      <c r="A29" s="87" t="s">
        <v>64</v>
      </c>
      <c r="B29" s="90"/>
      <c r="C29" s="72"/>
      <c r="D29" s="88">
        <f>SUM(D26:D28)</f>
        <v>24</v>
      </c>
      <c r="E29" s="88">
        <f>SUM(E26:E28)</f>
        <v>21</v>
      </c>
      <c r="F29" s="88"/>
      <c r="G29" s="89">
        <f>SUM(G26:G28)</f>
        <v>3914.6</v>
      </c>
      <c r="H29" s="89">
        <f>SUM(H26:H28)</f>
        <v>1557.5</v>
      </c>
      <c r="I29" s="72"/>
      <c r="J29" s="72"/>
      <c r="K29" s="89">
        <f>SUM(K26:K28)</f>
        <v>86280</v>
      </c>
      <c r="L29" s="72"/>
      <c r="M29" s="126">
        <f>SUM(M8:M24)</f>
        <v>0</v>
      </c>
      <c r="N29" s="125">
        <f>SUM(N8:N24)</f>
        <v>0</v>
      </c>
      <c r="O29" s="125">
        <f>SUM(O8:O24)</f>
        <v>0</v>
      </c>
      <c r="P29" s="126">
        <f>SUM(P8:P24)</f>
        <v>0</v>
      </c>
      <c r="Q29" s="126">
        <f>SUM(Q8:Q24)</f>
        <v>0</v>
      </c>
    </row>
    <row r="31" spans="1:17" ht="14.25" customHeight="1">
      <c r="A31" s="35" t="s">
        <v>58</v>
      </c>
      <c r="B31" s="35"/>
      <c r="C31" s="35"/>
      <c r="D31" s="305" t="s">
        <v>102</v>
      </c>
      <c r="E31" s="306"/>
      <c r="F31" s="306"/>
    </row>
    <row r="32" spans="1:17" ht="6" customHeight="1">
      <c r="A32" s="36"/>
      <c r="B32" s="36"/>
      <c r="C32" s="36"/>
      <c r="D32" s="36"/>
      <c r="E32" s="36"/>
      <c r="F32" s="37"/>
    </row>
    <row r="33" spans="1:6" ht="14.25" customHeight="1">
      <c r="A33" s="311" t="s">
        <v>1</v>
      </c>
      <c r="B33" s="311"/>
      <c r="C33" s="144"/>
      <c r="D33" s="144"/>
      <c r="E33" s="144"/>
      <c r="F33" s="144"/>
    </row>
    <row r="34" spans="1:6" ht="6" customHeight="1">
      <c r="A34" s="68"/>
      <c r="B34" s="68"/>
      <c r="C34" s="1"/>
      <c r="D34" s="68"/>
      <c r="E34" s="68"/>
      <c r="F34" s="68"/>
    </row>
  </sheetData>
  <sheetProtection password="8E1A" sheet="1" objects="1" scenarios="1" selectLockedCells="1"/>
  <mergeCells count="7">
    <mergeCell ref="A1:L1"/>
    <mergeCell ref="A2:L2"/>
    <mergeCell ref="B6:E6"/>
    <mergeCell ref="A33:B33"/>
    <mergeCell ref="D3:H3"/>
    <mergeCell ref="D31:F31"/>
    <mergeCell ref="G4:I4"/>
  </mergeCells>
  <conditionalFormatting sqref="L8:L24">
    <cfRule type="expression" dxfId="8" priority="18">
      <formula>$Q8&gt;0</formula>
    </cfRule>
  </conditionalFormatting>
  <conditionalFormatting sqref="B9:B24 I9:I24 K9:K24">
    <cfRule type="expression" dxfId="7" priority="14">
      <formula>$M9&gt;0</formula>
    </cfRule>
  </conditionalFormatting>
  <conditionalFormatting sqref="D9:E24">
    <cfRule type="expression" dxfId="6" priority="15">
      <formula>$N9&gt;0</formula>
    </cfRule>
  </conditionalFormatting>
  <conditionalFormatting sqref="F9:F24">
    <cfRule type="expression" dxfId="5" priority="16">
      <formula>$O9&gt;0</formula>
    </cfRule>
  </conditionalFormatting>
  <conditionalFormatting sqref="G9:H24">
    <cfRule type="expression" dxfId="4" priority="17">
      <formula>$P9&gt;0</formula>
    </cfRule>
  </conditionalFormatting>
  <conditionalFormatting sqref="B8 I8 K8">
    <cfRule type="expression" dxfId="3" priority="1">
      <formula>$M8&gt;0</formula>
    </cfRule>
  </conditionalFormatting>
  <conditionalFormatting sqref="D8:E8">
    <cfRule type="expression" dxfId="2" priority="2">
      <formula>$N8&gt;0</formula>
    </cfRule>
  </conditionalFormatting>
  <conditionalFormatting sqref="F8">
    <cfRule type="expression" dxfId="1" priority="3">
      <formula>$O8&gt;0</formula>
    </cfRule>
  </conditionalFormatting>
  <conditionalFormatting sqref="G8:H8">
    <cfRule type="expression" dxfId="0" priority="4">
      <formula>$P8&gt;0</formula>
    </cfRule>
  </conditionalFormatting>
  <printOptions horizontalCentered="1"/>
  <pageMargins left="0.31496062992125984" right="0.31496062992125984" top="0.39370078740157483" bottom="0.39370078740157483" header="0.19685039370078741" footer="0.19685039370078741"/>
  <pageSetup paperSize="9" scale="65" fitToHeight="6" orientation="landscape"/>
  <headerFooter>
    <oddFooter>&amp;RKAE-COVID-19 (V 29.12.2020)</oddFooter>
  </headerFooter>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Feuilles de calcul</vt:lpstr>
      </vt:variant>
      <vt:variant>
        <vt:i4>3</vt:i4>
      </vt:variant>
    </vt:vector>
  </HeadingPairs>
  <TitlesOfParts>
    <vt:vector size="3" baseType="lpstr">
      <vt:lpstr>Demande-Décompte</vt:lpstr>
      <vt:lpstr>Attribution aux cat. de salaire</vt:lpstr>
      <vt:lpstr>Attrib. aux cat. de salaire-ex.</vt:lpstr>
    </vt:vector>
  </TitlesOfParts>
  <Company>Bundesverwaltung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Hayoz Erich SECO</dc:creator>
  <cp:lastModifiedBy>iMac Compta</cp:lastModifiedBy>
  <cp:lastPrinted>2021-01-12T09:52:21Z</cp:lastPrinted>
  <dcterms:created xsi:type="dcterms:W3CDTF">2020-03-18T11:14:54Z</dcterms:created>
  <dcterms:modified xsi:type="dcterms:W3CDTF">2021-01-12T09:53:01Z</dcterms:modified>
</cp:coreProperties>
</file>